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8040" yWindow="65461" windowWidth="10215" windowHeight="11640" activeTab="0"/>
  </bookViews>
  <sheets>
    <sheet name="Wykaz tablic" sheetId="1" r:id="rId1"/>
    <sheet name="Tabl.1" sheetId="2" r:id="rId2"/>
    <sheet name="Tabl.2" sheetId="3" r:id="rId3"/>
    <sheet name="Tabl.3" sheetId="5" r:id="rId4"/>
    <sheet name="Tabl.4" sheetId="6" r:id="rId5"/>
    <sheet name="Tabl.5" sheetId="4" r:id="rId6"/>
    <sheet name="Tabl.6" sheetId="7" r:id="rId7"/>
    <sheet name="Tabl.7" sheetId="8" r:id="rId8"/>
  </sheets>
  <definedNames>
    <definedName name="OLE_LINK6" localSheetId="5">'Tabl.5'!#REF!</definedName>
  </definedNames>
  <calcPr calcId="152511"/>
</workbook>
</file>

<file path=xl/sharedStrings.xml><?xml version="1.0" encoding="utf-8"?>
<sst xmlns="http://schemas.openxmlformats.org/spreadsheetml/2006/main" count="224" uniqueCount="186">
  <si>
    <t>Wiek</t>
  </si>
  <si>
    <t>Mężczyźni</t>
  </si>
  <si>
    <t>Kobiety</t>
  </si>
  <si>
    <t>Ogółem</t>
  </si>
  <si>
    <t>do 20 lat</t>
  </si>
  <si>
    <t>21-25 lat</t>
  </si>
  <si>
    <t>26-30 lat</t>
  </si>
  <si>
    <t>31-35 lat</t>
  </si>
  <si>
    <t>36-40 lat</t>
  </si>
  <si>
    <t>41-45 lat</t>
  </si>
  <si>
    <t>46-50 lat</t>
  </si>
  <si>
    <t>51 lat i więcej</t>
  </si>
  <si>
    <t>Okres</t>
  </si>
  <si>
    <t>Składki</t>
  </si>
  <si>
    <t>Odsetki</t>
  </si>
  <si>
    <t>Liczba składek</t>
  </si>
  <si>
    <t>w mln zł</t>
  </si>
  <si>
    <t>w tys. szt.</t>
  </si>
  <si>
    <t>19.05.1999 - 31.12.2008</t>
  </si>
  <si>
    <t>w tym: 2008</t>
  </si>
  <si>
    <t>19.05.1999 - 31.12.2009</t>
  </si>
  <si>
    <t>w tym: 2009</t>
  </si>
  <si>
    <t>19.05.1999 - 31.12.2010</t>
  </si>
  <si>
    <t>w tym: 2010</t>
  </si>
  <si>
    <t>19.05.1999 - 31.12.2011</t>
  </si>
  <si>
    <t>w tym: 2011</t>
  </si>
  <si>
    <t>19.05.1999 - 31.12.2012</t>
  </si>
  <si>
    <t>w tym: 2012</t>
  </si>
  <si>
    <t>19.05.1999 - 31.12.2013</t>
  </si>
  <si>
    <t>w tym: 2013</t>
  </si>
  <si>
    <t>w tym: 2014</t>
  </si>
  <si>
    <t>19.05.1999 - 31.12.2014</t>
  </si>
  <si>
    <t>Wyszczególnienie</t>
  </si>
  <si>
    <t>Aktywa netto</t>
  </si>
  <si>
    <t>Środki pieniężne ogółem</t>
  </si>
  <si>
    <t>Środki pieniężne na rachunkach bieżących</t>
  </si>
  <si>
    <t>Środki pieniężne na rachunku przeliczeniowym</t>
  </si>
  <si>
    <t>Środki pieniężne na pozostałych rachunkach</t>
  </si>
  <si>
    <t>Należności ogółem</t>
  </si>
  <si>
    <t>Należności z tytułu dywidend</t>
  </si>
  <si>
    <t>Należności z tytułu odsetek</t>
  </si>
  <si>
    <t>Należności z tytułu wpłat na rachunek premiowy</t>
  </si>
  <si>
    <t>Pozostałe należności</t>
  </si>
  <si>
    <t xml:space="preserve">Kapitał rezerwowy </t>
  </si>
  <si>
    <t>Kapitał premiowy</t>
  </si>
  <si>
    <t>Kapitał części dodatkowej Funduszu Gwarancyjnego</t>
  </si>
  <si>
    <t>Zakumulowany nierozdysponowany wynik finansowy</t>
  </si>
  <si>
    <t>Zakumulowany nierozdysponowany wynik z inwestycji</t>
  </si>
  <si>
    <t>Kapitał i zakumulowany nierozdysponowany wynik finansowy razem</t>
  </si>
  <si>
    <t>Zobowiązania ogółem</t>
  </si>
  <si>
    <t>Zobowiązania wobec członków</t>
  </si>
  <si>
    <t>Pozostałe zobowiązania</t>
  </si>
  <si>
    <t>Rozliczenia międzyokresowe</t>
  </si>
  <si>
    <t>Akcje spółek na regulowanym rynku giełdowym</t>
  </si>
  <si>
    <t xml:space="preserve">Obligacje </t>
  </si>
  <si>
    <t xml:space="preserve">Inne lokaty </t>
  </si>
  <si>
    <t>struktura w %</t>
  </si>
  <si>
    <t xml:space="preserve">w tys. zł </t>
  </si>
  <si>
    <t>odpis dyskonta od dłużnych papierów wartościowych nabytych poniżej wartości nominalnej</t>
  </si>
  <si>
    <t>Przychody ze środków pieniężnych na rachunkach bankowych</t>
  </si>
  <si>
    <t>Koszty operacyjne</t>
  </si>
  <si>
    <t>Zrealizowany i niezrealizowany zysk (strata)</t>
  </si>
  <si>
    <t>Zrealizowany zysk (strata) z inwestycji</t>
  </si>
  <si>
    <t>Wynik finansowy</t>
  </si>
  <si>
    <t>Aktywa trwałe</t>
  </si>
  <si>
    <t>Wartości niematerialne i prawne</t>
  </si>
  <si>
    <t>Aktywa obrotowe</t>
  </si>
  <si>
    <t>Należności krótkoterminowe, w tym:</t>
  </si>
  <si>
    <t>Inwestycje krótkoterminowe</t>
  </si>
  <si>
    <t>Krótkoterminowe aktywa finansowe, w tym:</t>
  </si>
  <si>
    <t>Krótkoterminowe rozliczenia międzyokresowe</t>
  </si>
  <si>
    <t>Kapitał własny</t>
  </si>
  <si>
    <t>Kapitał podstawowy</t>
  </si>
  <si>
    <t>Kapitał zapasowy</t>
  </si>
  <si>
    <t>Kapitał z aktualizacji wyceny</t>
  </si>
  <si>
    <t>Pozostałe kapitały rezerwowe</t>
  </si>
  <si>
    <t>Wynik finansowy z lat ubiegłych</t>
  </si>
  <si>
    <t>Wynik finansowy netto okresu obrotowego</t>
  </si>
  <si>
    <t>Zobowiązania i rezerwy na zobowiązania</t>
  </si>
  <si>
    <t>Rezerwy na zobowiązania</t>
  </si>
  <si>
    <t>Zobowiązania długoterminowe</t>
  </si>
  <si>
    <t>Zobowiązania krótkoterminowe, w tym:</t>
  </si>
  <si>
    <t>Fundusze specjalne</t>
  </si>
  <si>
    <t>Przychody wynikające z zarządzania OFE</t>
  </si>
  <si>
    <t>Z tytułu kwot pobieranych przez OFE od wpłacanych składek</t>
  </si>
  <si>
    <t>Wynagrodzenie za zarządzanie OFE</t>
  </si>
  <si>
    <t>Przychody od OFE na tworzenie rachunków premiowych</t>
  </si>
  <si>
    <t xml:space="preserve">Przychody z tytułu wykorzystania rachunków rezerwowych OFE </t>
  </si>
  <si>
    <t>Pozostałe przychody</t>
  </si>
  <si>
    <t>Koszty związane z zarządzaniem otwartymi funduszami emerytalnymi</t>
  </si>
  <si>
    <t xml:space="preserve">Obowiązkowe obciążenia z tytułu zarządzania OFE </t>
  </si>
  <si>
    <t>Koszty opłat agentów transferowych i rejestrów członków funduszy</t>
  </si>
  <si>
    <t>Koszty opłat na funkcjonowanie KNF i rzecznika ubezpieczonych</t>
  </si>
  <si>
    <t>Koszty z tytułu tworzenia w OFE rachunków premiowych</t>
  </si>
  <si>
    <t>Koszty z tytułu transferów - prowizja dla ZUS</t>
  </si>
  <si>
    <t>Koszty z tytułu transferów - opłata dla KDPW</t>
  </si>
  <si>
    <t>Koszty pozostałych obowiązkowych obciążeń i opłat operacyjnych</t>
  </si>
  <si>
    <t>Pozostałe obciążenia</t>
  </si>
  <si>
    <t>Koszty usług akwizycyjnych</t>
  </si>
  <si>
    <t>Koszty marketingu i promocji</t>
  </si>
  <si>
    <t>Koszty ogólne zarządzania PTE, w tym:</t>
  </si>
  <si>
    <t xml:space="preserve">wynagrodzenia </t>
  </si>
  <si>
    <t>usługi obce</t>
  </si>
  <si>
    <t xml:space="preserve">ubezpieczenia społeczne i inne świadczenia </t>
  </si>
  <si>
    <t xml:space="preserve">Wynik techniczny PTE na zarządzaniu OFE </t>
  </si>
  <si>
    <t xml:space="preserve">Pozostałe przychody operacyjne </t>
  </si>
  <si>
    <t xml:space="preserve">Pozostałe koszty operacyjne </t>
  </si>
  <si>
    <t xml:space="preserve">Wynik operacyjny </t>
  </si>
  <si>
    <t xml:space="preserve">Przychody finansowe </t>
  </si>
  <si>
    <t>Koszty finansowe</t>
  </si>
  <si>
    <t xml:space="preserve">Wynik na działalności gospodarczej </t>
  </si>
  <si>
    <t xml:space="preserve">Wynik brutto </t>
  </si>
  <si>
    <t>Podatek dochodowy</t>
  </si>
  <si>
    <t>Korekta aktywów lub pasywów z odroczonego podatku dochodowego</t>
  </si>
  <si>
    <t>Wynik netto</t>
  </si>
  <si>
    <t>w tys. zł</t>
  </si>
  <si>
    <t>Koszty z tytułu opłat transakcji nabycia i zbycia aktywów OFE</t>
  </si>
  <si>
    <t>Koszty z tytułu prowizji dla ZUS od składek członków OFE</t>
  </si>
  <si>
    <t>Wykaz tablic</t>
  </si>
  <si>
    <t>Tabl.7. Zagregowany rachunek wyników powszechnych towarzystw emerytalnych</t>
  </si>
  <si>
    <t>Tabl.6. Zagregowany bilans powszechnych towarzystw emerytalnych</t>
  </si>
  <si>
    <t>Tabl.5. Zagregowany rachunek wyników otwartych funduszy emerytalnych</t>
  </si>
  <si>
    <t>Tabl.4. Wartość i struktura portfela inwestycyjnego otwartych funduszy emerytalnych</t>
  </si>
  <si>
    <t>Tabl.2.Składki przekazane przez Zakład Ubezpieczeń Społecznych do otwartych funduszy emerytalnych</t>
  </si>
  <si>
    <t>Tabl.2. Składki przekazane przez Zakład Ubezpieczeń Społecznych do otwartych funduszy emerytalnych</t>
  </si>
  <si>
    <t>19.05.1999 - 31.12.2015</t>
  </si>
  <si>
    <t>w tym: 2015</t>
  </si>
  <si>
    <t>Depozyty bankowe</t>
  </si>
  <si>
    <t>Aktywa</t>
  </si>
  <si>
    <t>Portfel inwestycyjny</t>
  </si>
  <si>
    <t>Należności z tytułu zbytych składników portfela inwestycyjnego</t>
  </si>
  <si>
    <t>Należności od towarzystwa</t>
  </si>
  <si>
    <t>Zobowiązania z tytułu nabytych składników portfela inwestycyjnego</t>
  </si>
  <si>
    <t>Zobowiązania wobec towarzystwa</t>
  </si>
  <si>
    <t>Zobowiązania wobec depozytariusza</t>
  </si>
  <si>
    <t>Zobowiązania z tytułu nieprzeliczonych jednostek na rachunku premiowym</t>
  </si>
  <si>
    <t>Kapitał funduszu</t>
  </si>
  <si>
    <t>Zakumulowany nierozdysponowany zrealizowany zysk (strata) z inwestycji</t>
  </si>
  <si>
    <t>Niezrealizowany zysk (strata) z wyceny inwestycji</t>
  </si>
  <si>
    <t>Zakumulowane przychody z tytułu pokrycia niedoboru</t>
  </si>
  <si>
    <t>Przychody  operacyjne</t>
  </si>
  <si>
    <t>dywidendy i udziały w zyskach</t>
  </si>
  <si>
    <t>odsetki od dłużnych papierów wartościowych</t>
  </si>
  <si>
    <t>odsetki od depozytów bankowych i bankowych papierów wartościowych</t>
  </si>
  <si>
    <t>Różnice kursowe dodatnie</t>
  </si>
  <si>
    <t>Koszty zarządzania funduszem</t>
  </si>
  <si>
    <t>Koszty zasilenia rachunku premiowego</t>
  </si>
  <si>
    <t>Koszty wynagrodzenia depozytariusza</t>
  </si>
  <si>
    <t>Przychody z tytułu uzupełnienia aktywów funduszu środkami zgromadzonymi na rachunku premiowym</t>
  </si>
  <si>
    <t>Pozostałe koszty</t>
  </si>
  <si>
    <t>Różnice kursowe ujemne</t>
  </si>
  <si>
    <t>Koszty danin publiczno-prawnych</t>
  </si>
  <si>
    <t>Wynik z inwestycji</t>
  </si>
  <si>
    <t>Wynik z operacji</t>
  </si>
  <si>
    <t>Rzeczowe aktywa trwale</t>
  </si>
  <si>
    <t>udzialy lub akcje w spólkach rozliczajacych transakcje na rynku kapitalowym</t>
  </si>
  <si>
    <t>udzialy lub akcje agenta transferowego</t>
  </si>
  <si>
    <t>Dlugoterminowe rozliczenia miedzyokresowe</t>
  </si>
  <si>
    <t>Pasywa ogółem</t>
  </si>
  <si>
    <t>Należnosci długoterminowe</t>
  </si>
  <si>
    <t>Inwestycje długoterminowe</t>
  </si>
  <si>
    <t>Koszty wpłat na Fundusz Gwarancyjny</t>
  </si>
  <si>
    <t>Przychody z tytulu wypłat ze srodków Funduszu Gwarancyjnego</t>
  </si>
  <si>
    <t>Koszty portfela inwestycyjnego</t>
  </si>
  <si>
    <t>Przychody portfela inwestycyjnego, w tym:</t>
  </si>
  <si>
    <t>Tabl.3. Zagregowany bilans otwartych funduszy emerytalnych</t>
  </si>
  <si>
    <r>
      <t xml:space="preserve">Atywa ogółem </t>
    </r>
    <r>
      <rPr>
        <sz val="11"/>
        <color theme="1"/>
        <rFont val="Calibri"/>
        <family val="2"/>
        <scheme val="minor"/>
      </rPr>
      <t xml:space="preserve">w tym: </t>
    </r>
  </si>
  <si>
    <t>papiery wartościowe wyemitowane przez Skarb Państwa lub NBP</t>
  </si>
  <si>
    <t>Długoterminowe aktywa finansowe, w tym:</t>
  </si>
  <si>
    <t>z tytułu dostaw i usług, w tym:</t>
  </si>
  <si>
    <t>pozostałe krótkoterminowe aktywa finansowe</t>
  </si>
  <si>
    <t>środki pienieżne i inne aktywa pienieżne</t>
  </si>
  <si>
    <t>tytułem podatków, ceł, ubezpieczeń i innych świadczeń</t>
  </si>
  <si>
    <t>pozostałe zobowiązania</t>
  </si>
  <si>
    <t>Tabl.1. Członkowie otwartych funduszy emerytalnych według wieku i płci w 2016 r.</t>
  </si>
  <si>
    <t>Tabl.1 Członkowie otwartych funduszy emerytalnych według wieku i płci w 2016 r.</t>
  </si>
  <si>
    <t>2015= 100</t>
  </si>
  <si>
    <t>19.05.1999 - 31.12.2016</t>
  </si>
  <si>
    <t>w tym: 2016</t>
  </si>
  <si>
    <t>2015=100</t>
  </si>
  <si>
    <t>2015 = 100</t>
  </si>
  <si>
    <t>3-krotnie</t>
  </si>
  <si>
    <t>x</t>
  </si>
  <si>
    <t>9-krotnie</t>
  </si>
  <si>
    <t>4-krotnie</t>
  </si>
  <si>
    <t>2-krotnie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</si>
</sst>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0.0"/>
    <numFmt numFmtId="165" formatCode="#,##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 "/>
      <family val="2"/>
    </font>
    <font>
      <b/>
      <i/>
      <sz val="10"/>
      <name val="Arial "/>
      <family val="2"/>
    </font>
    <font>
      <sz val="10"/>
      <name val="Arial CE"/>
      <family val="2"/>
    </font>
    <font>
      <sz val="9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 style="medium"/>
      <bottom/>
    </border>
    <border>
      <left style="thin">
        <color indexed="8"/>
      </left>
      <right style="thin"/>
      <top/>
      <bottom/>
    </border>
    <border>
      <left style="thin"/>
      <right/>
      <top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 style="thin"/>
      <right/>
      <top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43" fontId="7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58">
    <xf numFmtId="0" fontId="0" fillId="0" borderId="0" xfId="0"/>
    <xf numFmtId="0" fontId="2" fillId="0" borderId="0" xfId="0" applyFont="1"/>
    <xf numFmtId="4" fontId="0" fillId="0" borderId="0" xfId="0" applyNumberFormat="1"/>
    <xf numFmtId="164" fontId="0" fillId="0" borderId="0" xfId="0" applyNumberFormat="1"/>
    <xf numFmtId="2" fontId="0" fillId="0" borderId="0" xfId="0" applyNumberFormat="1"/>
    <xf numFmtId="3" fontId="0" fillId="0" borderId="0" xfId="0" applyNumberForma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0" xfId="0" applyFont="1"/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5" fontId="0" fillId="0" borderId="7" xfId="0" applyNumberFormat="1" applyBorder="1"/>
    <xf numFmtId="165" fontId="0" fillId="0" borderId="8" xfId="0" applyNumberFormat="1" applyBorder="1"/>
    <xf numFmtId="0" fontId="4" fillId="0" borderId="1" xfId="0" applyFont="1" applyBorder="1" applyAlignment="1">
      <alignment horizontal="center" vertical="center"/>
    </xf>
    <xf numFmtId="0" fontId="3" fillId="0" borderId="4" xfId="0" applyFont="1" applyBorder="1"/>
    <xf numFmtId="0" fontId="4" fillId="0" borderId="3" xfId="0" applyFont="1" applyBorder="1"/>
    <xf numFmtId="3" fontId="2" fillId="0" borderId="6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164" fontId="2" fillId="0" borderId="5" xfId="0" applyNumberFormat="1" applyFont="1" applyBorder="1" applyAlignment="1">
      <alignment horizontal="right"/>
    </xf>
    <xf numFmtId="3" fontId="0" fillId="0" borderId="9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3" fontId="0" fillId="0" borderId="10" xfId="0" applyNumberFormat="1" applyBorder="1"/>
    <xf numFmtId="165" fontId="0" fillId="0" borderId="5" xfId="0" applyNumberFormat="1" applyBorder="1"/>
    <xf numFmtId="165" fontId="0" fillId="0" borderId="10" xfId="0" applyNumberFormat="1" applyBorder="1"/>
    <xf numFmtId="0" fontId="2" fillId="0" borderId="4" xfId="0" applyFont="1" applyBorder="1"/>
    <xf numFmtId="0" fontId="0" fillId="0" borderId="0" xfId="0" applyBorder="1"/>
    <xf numFmtId="165" fontId="2" fillId="0" borderId="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0" fillId="0" borderId="10" xfId="0" applyNumberFormat="1" applyFont="1" applyBorder="1" applyAlignment="1">
      <alignment horizontal="right"/>
    </xf>
    <xf numFmtId="3" fontId="2" fillId="0" borderId="7" xfId="0" applyNumberFormat="1" applyFont="1" applyBorder="1"/>
    <xf numFmtId="3" fontId="2" fillId="0" borderId="8" xfId="0" applyNumberFormat="1" applyFont="1" applyBorder="1"/>
    <xf numFmtId="3" fontId="0" fillId="0" borderId="8" xfId="0" applyNumberFormat="1" applyBorder="1"/>
    <xf numFmtId="164" fontId="2" fillId="0" borderId="0" xfId="0" applyNumberFormat="1" applyFont="1"/>
    <xf numFmtId="3" fontId="2" fillId="0" borderId="10" xfId="0" applyNumberFormat="1" applyFont="1" applyBorder="1"/>
    <xf numFmtId="3" fontId="2" fillId="0" borderId="0" xfId="0" applyNumberFormat="1" applyFont="1"/>
    <xf numFmtId="0" fontId="0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9" fillId="0" borderId="0" xfId="26"/>
    <xf numFmtId="3" fontId="0" fillId="0" borderId="10" xfId="0" applyNumberFormat="1" applyFont="1" applyBorder="1" applyAlignment="1">
      <alignment horizontal="right"/>
    </xf>
    <xf numFmtId="0" fontId="2" fillId="0" borderId="3" xfId="0" applyFont="1" applyBorder="1"/>
    <xf numFmtId="0" fontId="3" fillId="0" borderId="0" xfId="0" applyFont="1"/>
    <xf numFmtId="0" fontId="0" fillId="0" borderId="4" xfId="0" applyFont="1" applyBorder="1"/>
    <xf numFmtId="165" fontId="0" fillId="0" borderId="8" xfId="0" applyNumberFormat="1" applyFont="1" applyBorder="1"/>
    <xf numFmtId="165" fontId="0" fillId="0" borderId="10" xfId="0" applyNumberFormat="1" applyFont="1" applyBorder="1"/>
    <xf numFmtId="164" fontId="0" fillId="0" borderId="0" xfId="0" applyNumberFormat="1" applyFont="1"/>
    <xf numFmtId="0" fontId="0" fillId="0" borderId="0" xfId="0" applyFont="1"/>
    <xf numFmtId="3" fontId="0" fillId="0" borderId="8" xfId="0" applyNumberFormat="1" applyFont="1" applyBorder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4" xfId="0" applyFont="1" applyBorder="1" applyAlignment="1">
      <alignment wrapText="1"/>
    </xf>
    <xf numFmtId="3" fontId="2" fillId="0" borderId="5" xfId="0" applyNumberFormat="1" applyFont="1" applyBorder="1"/>
    <xf numFmtId="3" fontId="0" fillId="0" borderId="10" xfId="0" applyNumberFormat="1" applyFont="1" applyBorder="1"/>
    <xf numFmtId="3" fontId="0" fillId="0" borderId="12" xfId="0" applyNumberFormat="1" applyBorder="1"/>
    <xf numFmtId="3" fontId="2" fillId="0" borderId="12" xfId="0" applyNumberFormat="1" applyFont="1" applyBorder="1"/>
    <xf numFmtId="0" fontId="0" fillId="0" borderId="0" xfId="0" applyFont="1" applyFill="1" applyBorder="1" applyAlignment="1">
      <alignment horizontal="left" vertical="center" wrapText="1" indent="1"/>
    </xf>
    <xf numFmtId="0" fontId="2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165" fontId="0" fillId="0" borderId="9" xfId="0" applyNumberFormat="1" applyFont="1" applyBorder="1"/>
    <xf numFmtId="165" fontId="0" fillId="0" borderId="9" xfId="0" applyNumberFormat="1" applyBorder="1"/>
    <xf numFmtId="164" fontId="2" fillId="0" borderId="10" xfId="0" applyNumberFormat="1" applyFont="1" applyBorder="1"/>
    <xf numFmtId="1" fontId="0" fillId="0" borderId="0" xfId="0" applyNumberFormat="1"/>
    <xf numFmtId="3" fontId="0" fillId="0" borderId="13" xfId="0" applyNumberFormat="1" applyBorder="1"/>
    <xf numFmtId="3" fontId="0" fillId="0" borderId="13" xfId="0" applyNumberFormat="1" applyFont="1" applyBorder="1"/>
    <xf numFmtId="3" fontId="2" fillId="0" borderId="13" xfId="0" applyNumberFormat="1" applyFont="1" applyBorder="1"/>
    <xf numFmtId="3" fontId="2" fillId="0" borderId="10" xfId="0" applyNumberFormat="1" applyFont="1" applyFill="1" applyBorder="1"/>
    <xf numFmtId="3" fontId="0" fillId="0" borderId="10" xfId="0" applyNumberFormat="1" applyFill="1" applyBorder="1"/>
    <xf numFmtId="3" fontId="0" fillId="0" borderId="0" xfId="0" applyNumberFormat="1" applyFill="1"/>
    <xf numFmtId="3" fontId="0" fillId="0" borderId="13" xfId="0" applyNumberFormat="1" applyFill="1" applyBorder="1"/>
    <xf numFmtId="3" fontId="0" fillId="0" borderId="8" xfId="0" applyNumberFormat="1" applyFill="1" applyBorder="1"/>
    <xf numFmtId="164" fontId="0" fillId="0" borderId="10" xfId="28" applyNumberFormat="1" applyFont="1" applyBorder="1" applyAlignment="1">
      <alignment horizontal="right"/>
    </xf>
    <xf numFmtId="0" fontId="0" fillId="0" borderId="0" xfId="0" applyFill="1"/>
    <xf numFmtId="164" fontId="0" fillId="0" borderId="13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0" fontId="4" fillId="0" borderId="14" xfId="0" applyFont="1" applyBorder="1" applyAlignment="1">
      <alignment horizontal="center" vertical="center"/>
    </xf>
    <xf numFmtId="165" fontId="2" fillId="0" borderId="9" xfId="0" applyNumberFormat="1" applyFont="1" applyBorder="1"/>
    <xf numFmtId="164" fontId="0" fillId="0" borderId="0" xfId="0" applyNumberFormat="1" applyBorder="1"/>
    <xf numFmtId="165" fontId="0" fillId="0" borderId="13" xfId="0" applyNumberFormat="1" applyBorder="1"/>
    <xf numFmtId="0" fontId="2" fillId="0" borderId="14" xfId="0" applyFon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165" fontId="0" fillId="0" borderId="11" xfId="0" applyNumberFormat="1" applyBorder="1"/>
    <xf numFmtId="165" fontId="0" fillId="0" borderId="13" xfId="0" applyNumberFormat="1" applyFont="1" applyBorder="1"/>
    <xf numFmtId="165" fontId="2" fillId="0" borderId="13" xfId="0" applyNumberFormat="1" applyFont="1" applyBorder="1"/>
    <xf numFmtId="0" fontId="2" fillId="0" borderId="0" xfId="0" applyFont="1" applyBorder="1"/>
    <xf numFmtId="0" fontId="0" fillId="0" borderId="0" xfId="0" applyFont="1" applyBorder="1"/>
    <xf numFmtId="164" fontId="2" fillId="0" borderId="13" xfId="0" applyNumberFormat="1" applyFont="1" applyBorder="1" applyAlignment="1">
      <alignment horizontal="right"/>
    </xf>
    <xf numFmtId="3" fontId="2" fillId="0" borderId="9" xfId="0" applyNumberFormat="1" applyFont="1" applyBorder="1"/>
    <xf numFmtId="164" fontId="0" fillId="0" borderId="13" xfId="28" applyNumberFormat="1" applyFont="1" applyBorder="1" applyAlignment="1">
      <alignment horizontal="right"/>
    </xf>
    <xf numFmtId="0" fontId="0" fillId="0" borderId="14" xfId="0" applyFont="1" applyBorder="1" applyAlignment="1">
      <alignment horizontal="center" vertical="center"/>
    </xf>
    <xf numFmtId="164" fontId="0" fillId="0" borderId="11" xfId="0" applyNumberFormat="1" applyFont="1" applyBorder="1"/>
    <xf numFmtId="164" fontId="0" fillId="0" borderId="13" xfId="0" applyNumberFormat="1" applyFont="1" applyBorder="1"/>
    <xf numFmtId="164" fontId="2" fillId="0" borderId="13" xfId="0" applyNumberFormat="1" applyFont="1" applyBorder="1"/>
    <xf numFmtId="0" fontId="0" fillId="0" borderId="0" xfId="0" applyBorder="1" applyAlignment="1">
      <alignment wrapText="1"/>
    </xf>
    <xf numFmtId="164" fontId="2" fillId="0" borderId="11" xfId="0" applyNumberFormat="1" applyFont="1" applyBorder="1"/>
    <xf numFmtId="164" fontId="0" fillId="0" borderId="13" xfId="0" applyNumberFormat="1" applyFont="1" applyFill="1" applyBorder="1" applyAlignment="1">
      <alignment horizontal="right"/>
    </xf>
    <xf numFmtId="164" fontId="0" fillId="0" borderId="13" xfId="0" applyNumberFormat="1" applyFont="1" applyFill="1" applyBorder="1"/>
    <xf numFmtId="3" fontId="0" fillId="0" borderId="9" xfId="0" applyNumberFormat="1" applyBorder="1"/>
    <xf numFmtId="165" fontId="0" fillId="0" borderId="13" xfId="0" applyNumberFormat="1" applyFont="1" applyBorder="1" applyAlignment="1">
      <alignment horizontal="right"/>
    </xf>
    <xf numFmtId="165" fontId="2" fillId="0" borderId="13" xfId="0" applyNumberFormat="1" applyFont="1" applyBorder="1" applyAlignment="1">
      <alignment horizontal="right"/>
    </xf>
    <xf numFmtId="165" fontId="2" fillId="0" borderId="13" xfId="0" applyNumberFormat="1" applyFont="1" applyFill="1" applyBorder="1" applyAlignment="1">
      <alignment horizontal="right"/>
    </xf>
    <xf numFmtId="165" fontId="0" fillId="0" borderId="13" xfId="0" applyNumberFormat="1" applyFont="1" applyFill="1" applyBorder="1" applyAlignment="1">
      <alignment horizontal="right"/>
    </xf>
    <xf numFmtId="3" fontId="2" fillId="0" borderId="9" xfId="0" applyNumberFormat="1" applyFont="1" applyFill="1" applyBorder="1"/>
    <xf numFmtId="0" fontId="0" fillId="0" borderId="4" xfId="0" applyFill="1" applyBorder="1" applyAlignment="1">
      <alignment wrapText="1"/>
    </xf>
    <xf numFmtId="0" fontId="0" fillId="0" borderId="4" xfId="0" applyBorder="1" applyAlignment="1">
      <alignment/>
    </xf>
    <xf numFmtId="0" fontId="0" fillId="0" borderId="4" xfId="0" applyBorder="1" applyAlignment="1">
      <alignment horizontal="left" wrapText="1" indent="2"/>
    </xf>
    <xf numFmtId="0" fontId="2" fillId="0" borderId="4" xfId="0" applyFont="1" applyFill="1" applyBorder="1" applyAlignment="1">
      <alignment wrapText="1"/>
    </xf>
    <xf numFmtId="0" fontId="2" fillId="0" borderId="3" xfId="27" applyFont="1" applyFill="1" applyBorder="1" applyAlignment="1">
      <alignment vertical="center" wrapText="1"/>
      <protection/>
    </xf>
    <xf numFmtId="0" fontId="2" fillId="0" borderId="4" xfId="27" applyFont="1" applyFill="1" applyBorder="1" applyAlignment="1">
      <alignment vertical="center" wrapText="1"/>
      <protection/>
    </xf>
    <xf numFmtId="0" fontId="0" fillId="0" borderId="4" xfId="27" applyFont="1" applyFill="1" applyBorder="1" applyAlignment="1">
      <alignment vertical="center" wrapText="1"/>
      <protection/>
    </xf>
    <xf numFmtId="0" fontId="0" fillId="0" borderId="4" xfId="27" applyFont="1" applyFill="1" applyBorder="1" applyAlignment="1">
      <alignment vertical="center" wrapText="1"/>
      <protection/>
    </xf>
    <xf numFmtId="0" fontId="0" fillId="0" borderId="4" xfId="27" applyFont="1" applyFill="1" applyBorder="1" applyAlignment="1">
      <alignment horizontal="left" vertical="center" wrapText="1" indent="2"/>
      <protection/>
    </xf>
    <xf numFmtId="1" fontId="2" fillId="0" borderId="13" xfId="0" applyNumberFormat="1" applyFont="1" applyBorder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Dziesiętny 2" xfId="21"/>
    <cellStyle name="Normal_sprawozdanie PTE-proby" xfId="22"/>
    <cellStyle name="Normalny 3" xfId="23"/>
    <cellStyle name="Procentowy 3" xfId="24"/>
    <cellStyle name="Procentowy 2" xfId="25"/>
    <cellStyle name="Hiperłącze" xfId="26"/>
    <cellStyle name="Normalny_GUS_20050630_dużo_danych" xfId="27"/>
    <cellStyle name="Procentowy" xfId="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workbookViewId="0" topLeftCell="A1">
      <selection activeCell="J17" sqref="J17"/>
    </sheetView>
  </sheetViews>
  <sheetFormatPr defaultColWidth="9.140625" defaultRowHeight="15"/>
  <sheetData>
    <row r="1" ht="15">
      <c r="A1" s="1" t="s">
        <v>118</v>
      </c>
    </row>
    <row r="2" ht="15">
      <c r="A2" s="46" t="s">
        <v>174</v>
      </c>
    </row>
    <row r="3" spans="1:13" ht="15">
      <c r="A3" s="46" t="s">
        <v>124</v>
      </c>
      <c r="M3" s="79"/>
    </row>
    <row r="4" spans="1:13" ht="15">
      <c r="A4" s="46" t="s">
        <v>165</v>
      </c>
      <c r="M4" s="79"/>
    </row>
    <row r="5" spans="1:13" ht="15">
      <c r="A5" s="46" t="s">
        <v>122</v>
      </c>
      <c r="M5" s="79"/>
    </row>
    <row r="6" spans="1:13" ht="15">
      <c r="A6" s="46" t="s">
        <v>121</v>
      </c>
      <c r="M6" s="79"/>
    </row>
    <row r="7" spans="1:13" ht="15">
      <c r="A7" s="46" t="s">
        <v>120</v>
      </c>
      <c r="M7" s="79"/>
    </row>
    <row r="8" spans="1:13" ht="15">
      <c r="A8" s="46" t="s">
        <v>119</v>
      </c>
      <c r="M8" s="79"/>
    </row>
    <row r="9" ht="15">
      <c r="M9" s="79"/>
    </row>
    <row r="10" ht="15">
      <c r="A10" s="49"/>
    </row>
  </sheetData>
  <hyperlinks>
    <hyperlink ref="A2" location="Tabl.1!A1" display="Tabl.1. Członkowie otwartych funduszy emerytalnych według wieku i płci w 2016 r."/>
    <hyperlink ref="A3" location="Tabl.2!A1" display="Tabl. 2. Składki przekazane przez Zakład Ubezpieczeń Społecznych do otwartych funduszy emerytalnych"/>
    <hyperlink ref="A4" location="Tabl.3!A1" display="Tabl. 3. Wybrane pozycje zagregowanego bilansu otwartych funduszy emerytalnych"/>
    <hyperlink ref="A5" location="Tabl.4!A1" display="Tabl. 4. Wartość i struktura portfela inwestycyjnego otwartych funduszy emerytalnych"/>
    <hyperlink ref="A6" location="Tabl.5!A1" display="Tabl. 5. Zagregowany rachunek wyników otwartych funduszy emerytalnych"/>
    <hyperlink ref="A7" location="Tabl.6!A1" display="Tabl. 6. Zagregowany bilans powszechnych towarzystw emerytalnych"/>
    <hyperlink ref="A8" location="Tabl.7!A1" display="Tabl. 7. Zagregowany rachunek wyników powszechnych towarzystw emerytalnych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 topLeftCell="A1">
      <selection activeCell="E9" sqref="E9"/>
    </sheetView>
  </sheetViews>
  <sheetFormatPr defaultColWidth="9.140625" defaultRowHeight="15"/>
  <cols>
    <col min="1" max="1" width="14.8515625" style="0" customWidth="1"/>
    <col min="2" max="2" width="11.421875" style="0" customWidth="1"/>
    <col min="3" max="3" width="11.140625" style="0" customWidth="1"/>
    <col min="4" max="4" width="11.7109375" style="0" customWidth="1"/>
    <col min="5" max="5" width="11.00390625" style="0" customWidth="1"/>
    <col min="6" max="6" width="10.00390625" style="0" customWidth="1"/>
    <col min="7" max="7" width="10.7109375" style="0" customWidth="1"/>
    <col min="9" max="9" width="9.57421875" style="0" bestFit="1" customWidth="1"/>
    <col min="11" max="11" width="12.57421875" style="0" customWidth="1"/>
  </cols>
  <sheetData>
    <row r="1" ht="15">
      <c r="A1" s="1" t="s">
        <v>175</v>
      </c>
    </row>
    <row r="2" ht="15.75" thickBot="1"/>
    <row r="3" spans="1:7" ht="15">
      <c r="A3" s="120" t="s">
        <v>0</v>
      </c>
      <c r="B3" s="122" t="s">
        <v>1</v>
      </c>
      <c r="C3" s="124" t="s">
        <v>2</v>
      </c>
      <c r="D3" s="124" t="s">
        <v>3</v>
      </c>
      <c r="E3" s="21" t="s">
        <v>1</v>
      </c>
      <c r="F3" s="21" t="s">
        <v>2</v>
      </c>
      <c r="G3" s="82" t="s">
        <v>3</v>
      </c>
    </row>
    <row r="4" spans="1:7" ht="20.25" customHeight="1" thickBot="1">
      <c r="A4" s="121"/>
      <c r="B4" s="123"/>
      <c r="C4" s="125"/>
      <c r="D4" s="125"/>
      <c r="E4" s="126" t="s">
        <v>176</v>
      </c>
      <c r="F4" s="127"/>
      <c r="G4" s="127"/>
    </row>
    <row r="5" spans="1:7" s="1" customFormat="1" ht="15">
      <c r="A5" s="23" t="s">
        <v>3</v>
      </c>
      <c r="B5" s="24">
        <v>8624583</v>
      </c>
      <c r="C5" s="25">
        <v>7799660</v>
      </c>
      <c r="D5" s="25">
        <v>16424243</v>
      </c>
      <c r="E5" s="26">
        <v>99.45802270658604</v>
      </c>
      <c r="F5" s="26">
        <v>99.22523341527405</v>
      </c>
      <c r="G5" s="81">
        <v>99.3473380521411</v>
      </c>
    </row>
    <row r="6" spans="1:7" ht="15">
      <c r="A6" s="22" t="s">
        <v>4</v>
      </c>
      <c r="B6" s="27">
        <f>64+53043</f>
        <v>53107</v>
      </c>
      <c r="C6" s="28">
        <v>33053</v>
      </c>
      <c r="D6" s="28">
        <f>C6+B6</f>
        <v>86160</v>
      </c>
      <c r="E6" s="29">
        <v>57.43284163169962</v>
      </c>
      <c r="F6" s="29">
        <v>57.09029984800331</v>
      </c>
      <c r="G6" s="80">
        <v>57.30094969540581</v>
      </c>
    </row>
    <row r="7" spans="1:7" ht="15">
      <c r="A7" s="22" t="s">
        <v>5</v>
      </c>
      <c r="B7" s="27">
        <v>520256</v>
      </c>
      <c r="C7" s="28">
        <v>394473</v>
      </c>
      <c r="D7" s="28">
        <f aca="true" t="shared" si="0" ref="D7:D13">C7+B7</f>
        <v>914729</v>
      </c>
      <c r="E7" s="29">
        <v>76.6944448948845</v>
      </c>
      <c r="F7" s="29">
        <v>73.37121493936462</v>
      </c>
      <c r="G7" s="80">
        <v>75.22510483236279</v>
      </c>
    </row>
    <row r="8" spans="1:7" ht="15">
      <c r="A8" s="22" t="s">
        <v>6</v>
      </c>
      <c r="B8" s="27">
        <v>1216608</v>
      </c>
      <c r="C8" s="28">
        <v>1111289</v>
      </c>
      <c r="D8" s="28">
        <f t="shared" si="0"/>
        <v>2327897</v>
      </c>
      <c r="E8" s="29">
        <v>91.84262297062051</v>
      </c>
      <c r="F8" s="29">
        <v>90.62041307595456</v>
      </c>
      <c r="G8" s="80">
        <v>91.25507942444035</v>
      </c>
    </row>
    <row r="9" spans="1:8" ht="15">
      <c r="A9" s="22" t="s">
        <v>7</v>
      </c>
      <c r="B9" s="27">
        <v>1576280</v>
      </c>
      <c r="C9" s="28">
        <v>1461935</v>
      </c>
      <c r="D9" s="28">
        <f t="shared" si="0"/>
        <v>3038215</v>
      </c>
      <c r="E9" s="29">
        <v>99.46421281055748</v>
      </c>
      <c r="F9" s="29">
        <v>99.48932892076499</v>
      </c>
      <c r="G9" s="80">
        <v>99.47629665281693</v>
      </c>
      <c r="H9" s="34"/>
    </row>
    <row r="10" spans="1:7" ht="15">
      <c r="A10" s="22" t="s">
        <v>8</v>
      </c>
      <c r="B10" s="27">
        <v>1513453</v>
      </c>
      <c r="C10" s="28">
        <v>1412014</v>
      </c>
      <c r="D10" s="28">
        <f t="shared" si="0"/>
        <v>2925467</v>
      </c>
      <c r="E10" s="29">
        <v>102.11172388294334</v>
      </c>
      <c r="F10" s="29">
        <v>101.93413041375317</v>
      </c>
      <c r="G10" s="80">
        <v>102.02592893293381</v>
      </c>
    </row>
    <row r="11" spans="1:7" ht="15">
      <c r="A11" s="22" t="s">
        <v>9</v>
      </c>
      <c r="B11" s="27">
        <v>1259807</v>
      </c>
      <c r="C11" s="28">
        <v>1204142</v>
      </c>
      <c r="D11" s="28">
        <f t="shared" si="0"/>
        <v>2463949</v>
      </c>
      <c r="E11" s="29">
        <v>104.89038940278252</v>
      </c>
      <c r="F11" s="29">
        <v>104.46799613409887</v>
      </c>
      <c r="G11" s="80">
        <v>104.68353817289456</v>
      </c>
    </row>
    <row r="12" spans="1:7" ht="15">
      <c r="A12" s="22" t="s">
        <v>10</v>
      </c>
      <c r="B12" s="27">
        <v>889503</v>
      </c>
      <c r="C12" s="28">
        <v>867804</v>
      </c>
      <c r="D12" s="28">
        <f t="shared" si="0"/>
        <v>1757307</v>
      </c>
      <c r="E12" s="29">
        <v>107.6097173848084</v>
      </c>
      <c r="F12" s="29">
        <v>108.029204349531</v>
      </c>
      <c r="G12" s="80">
        <v>107.8164630352916</v>
      </c>
    </row>
    <row r="13" spans="1:7" ht="15">
      <c r="A13" s="22" t="s">
        <v>11</v>
      </c>
      <c r="B13" s="27">
        <v>1595569</v>
      </c>
      <c r="C13" s="28">
        <v>1314950</v>
      </c>
      <c r="D13" s="28">
        <f t="shared" si="0"/>
        <v>2910519</v>
      </c>
      <c r="E13" s="29">
        <v>107.69941586309028</v>
      </c>
      <c r="F13" s="29">
        <v>107.07146375920627</v>
      </c>
      <c r="G13" s="80">
        <v>107.41480222039579</v>
      </c>
    </row>
    <row r="14" spans="1:7" ht="15">
      <c r="A14" s="34"/>
      <c r="C14" s="34"/>
      <c r="F14" s="34"/>
      <c r="G14" s="34"/>
    </row>
    <row r="15" spans="1:7" ht="15">
      <c r="A15" s="34"/>
      <c r="F15" s="5"/>
      <c r="G15" s="5"/>
    </row>
    <row r="16" spans="1:7" ht="15">
      <c r="A16" s="34"/>
      <c r="F16" s="5"/>
      <c r="G16" s="5"/>
    </row>
    <row r="18" ht="15">
      <c r="F18" s="5"/>
    </row>
  </sheetData>
  <mergeCells count="5">
    <mergeCell ref="A3:A4"/>
    <mergeCell ref="B3:B4"/>
    <mergeCell ref="C3:C4"/>
    <mergeCell ref="D3:D4"/>
    <mergeCell ref="E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 topLeftCell="A1">
      <selection activeCell="A22" sqref="A22"/>
    </sheetView>
  </sheetViews>
  <sheetFormatPr defaultColWidth="9.140625" defaultRowHeight="15"/>
  <cols>
    <col min="1" max="1" width="24.8515625" style="0" customWidth="1"/>
    <col min="2" max="2" width="18.421875" style="0" customWidth="1"/>
    <col min="3" max="3" width="15.57421875" style="0" customWidth="1"/>
    <col min="4" max="4" width="17.28125" style="0" customWidth="1"/>
    <col min="6" max="6" width="15.8515625" style="0" customWidth="1"/>
    <col min="8" max="8" width="9.8515625" style="0" bestFit="1" customWidth="1"/>
    <col min="9" max="9" width="10.28125" style="0" customWidth="1"/>
  </cols>
  <sheetData>
    <row r="1" ht="15">
      <c r="A1" s="1" t="s">
        <v>123</v>
      </c>
    </row>
    <row r="2" ht="15.75" thickBot="1"/>
    <row r="3" spans="1:5" ht="28.5" customHeight="1">
      <c r="A3" s="130" t="s">
        <v>12</v>
      </c>
      <c r="B3" s="7" t="s">
        <v>13</v>
      </c>
      <c r="C3" s="6" t="s">
        <v>14</v>
      </c>
      <c r="D3" s="86" t="s">
        <v>15</v>
      </c>
      <c r="E3" s="34"/>
    </row>
    <row r="4" spans="1:13" ht="12.75" customHeight="1" thickBot="1">
      <c r="A4" s="131"/>
      <c r="B4" s="128" t="s">
        <v>16</v>
      </c>
      <c r="C4" s="129"/>
      <c r="D4" s="87" t="s">
        <v>17</v>
      </c>
      <c r="E4" s="34"/>
      <c r="G4" s="5"/>
      <c r="H4" s="5"/>
      <c r="I4" s="5"/>
      <c r="K4" s="3"/>
      <c r="L4" s="3"/>
      <c r="M4" s="3"/>
    </row>
    <row r="5" spans="1:13" ht="15">
      <c r="A5" s="15" t="s">
        <v>18</v>
      </c>
      <c r="B5" s="19">
        <v>116060.3</v>
      </c>
      <c r="C5" s="31">
        <v>2725.9</v>
      </c>
      <c r="D5" s="88">
        <v>1162565.2</v>
      </c>
      <c r="E5" s="34"/>
      <c r="G5" s="5"/>
      <c r="H5" s="5"/>
      <c r="I5" s="5"/>
      <c r="K5" s="3"/>
      <c r="L5" s="3"/>
      <c r="M5" s="3"/>
    </row>
    <row r="6" spans="1:13" ht="15">
      <c r="A6" s="16" t="s">
        <v>19</v>
      </c>
      <c r="B6" s="20">
        <v>20460.6</v>
      </c>
      <c r="C6" s="32">
        <v>483</v>
      </c>
      <c r="D6" s="85">
        <v>161250.2</v>
      </c>
      <c r="E6" s="34"/>
      <c r="G6" s="5"/>
      <c r="H6" s="5"/>
      <c r="I6" s="5"/>
      <c r="K6" s="3"/>
      <c r="L6" s="3"/>
      <c r="M6" s="3"/>
    </row>
    <row r="7" spans="1:13" ht="15">
      <c r="A7" s="16" t="s">
        <v>20</v>
      </c>
      <c r="B7" s="20">
        <v>137383.6</v>
      </c>
      <c r="C7" s="32">
        <v>2920.8</v>
      </c>
      <c r="D7" s="85">
        <v>1316692.5</v>
      </c>
      <c r="E7" s="34"/>
      <c r="G7" s="5"/>
      <c r="H7" s="5"/>
      <c r="I7" s="5"/>
      <c r="K7" s="3"/>
      <c r="L7" s="3"/>
      <c r="M7" s="3"/>
    </row>
    <row r="8" spans="1:13" ht="15">
      <c r="A8" s="16" t="s">
        <v>21</v>
      </c>
      <c r="B8" s="20">
        <v>21323.3</v>
      </c>
      <c r="C8" s="32">
        <v>194.9</v>
      </c>
      <c r="D8" s="85">
        <v>154127.2</v>
      </c>
      <c r="E8" s="34"/>
      <c r="G8" s="5"/>
      <c r="H8" s="5"/>
      <c r="I8" s="5"/>
      <c r="K8" s="3"/>
      <c r="L8" s="3"/>
      <c r="M8" s="3"/>
    </row>
    <row r="9" spans="1:13" ht="15">
      <c r="A9" s="16" t="s">
        <v>22</v>
      </c>
      <c r="B9" s="20">
        <v>1490.6</v>
      </c>
      <c r="C9" s="32">
        <v>3086.4</v>
      </c>
      <c r="D9" s="85">
        <v>1490646</v>
      </c>
      <c r="E9" s="34"/>
      <c r="G9" s="5"/>
      <c r="H9" s="5"/>
      <c r="I9" s="5"/>
      <c r="K9" s="3"/>
      <c r="L9" s="3"/>
      <c r="M9" s="3"/>
    </row>
    <row r="10" spans="1:13" ht="15">
      <c r="A10" s="16" t="s">
        <v>23</v>
      </c>
      <c r="B10" s="20">
        <v>26697.9</v>
      </c>
      <c r="C10" s="32">
        <v>183.3</v>
      </c>
      <c r="D10" s="85">
        <v>173953.6</v>
      </c>
      <c r="E10" s="34"/>
      <c r="G10" s="5"/>
      <c r="H10" s="5"/>
      <c r="I10" s="5"/>
      <c r="K10" s="3"/>
      <c r="L10" s="3"/>
      <c r="M10" s="3"/>
    </row>
    <row r="11" spans="1:11" ht="15">
      <c r="A11" s="16" t="s">
        <v>24</v>
      </c>
      <c r="B11" s="20">
        <v>1673.9</v>
      </c>
      <c r="C11" s="32">
        <v>3233.1</v>
      </c>
      <c r="D11" s="85">
        <v>1674470.8</v>
      </c>
      <c r="E11" s="34"/>
      <c r="K11" s="3"/>
    </row>
    <row r="12" spans="1:5" ht="15">
      <c r="A12" s="16" t="s">
        <v>25</v>
      </c>
      <c r="B12" s="20">
        <v>15605</v>
      </c>
      <c r="C12" s="32">
        <v>146.6</v>
      </c>
      <c r="D12" s="85">
        <v>183293</v>
      </c>
      <c r="E12" s="34"/>
    </row>
    <row r="13" spans="1:5" ht="15">
      <c r="A13" s="16" t="s">
        <v>26</v>
      </c>
      <c r="B13" s="20">
        <v>184327.9</v>
      </c>
      <c r="C13" s="32">
        <v>3296.2</v>
      </c>
      <c r="D13" s="85">
        <v>1855317.1</v>
      </c>
      <c r="E13" s="34"/>
    </row>
    <row r="14" spans="1:5" ht="15">
      <c r="A14" s="16" t="s">
        <v>27</v>
      </c>
      <c r="B14" s="20">
        <v>8347.2</v>
      </c>
      <c r="C14" s="32">
        <v>63.1</v>
      </c>
      <c r="D14" s="85">
        <v>180846.3</v>
      </c>
      <c r="E14" s="34"/>
    </row>
    <row r="15" spans="1:5" ht="15">
      <c r="A15" s="16" t="s">
        <v>28</v>
      </c>
      <c r="B15" s="20">
        <v>195137.3</v>
      </c>
      <c r="C15" s="32">
        <v>3541.1</v>
      </c>
      <c r="D15" s="85">
        <v>2048844.2</v>
      </c>
      <c r="E15" s="34"/>
    </row>
    <row r="16" spans="1:5" ht="15">
      <c r="A16" s="16" t="s">
        <v>29</v>
      </c>
      <c r="B16" s="20">
        <v>10809.4</v>
      </c>
      <c r="C16" s="32">
        <v>245</v>
      </c>
      <c r="D16" s="85">
        <v>193527.1</v>
      </c>
      <c r="E16" s="34"/>
    </row>
    <row r="17" spans="1:6" ht="15">
      <c r="A17" s="16" t="s">
        <v>31</v>
      </c>
      <c r="B17" s="20">
        <v>203203.75403985998</v>
      </c>
      <c r="C17" s="32">
        <v>3598.39406814</v>
      </c>
      <c r="D17" s="85">
        <v>2195372.65</v>
      </c>
      <c r="E17" s="34"/>
      <c r="F17" s="5"/>
    </row>
    <row r="18" spans="1:5" ht="15">
      <c r="A18" s="50" t="s">
        <v>30</v>
      </c>
      <c r="B18" s="51">
        <v>8283.3</v>
      </c>
      <c r="C18" s="52">
        <v>42</v>
      </c>
      <c r="D18" s="89">
        <v>137692.3</v>
      </c>
      <c r="E18" s="34"/>
    </row>
    <row r="19" spans="1:5" ht="15">
      <c r="A19" s="50" t="s">
        <v>125</v>
      </c>
      <c r="B19" s="66">
        <v>206323.98746072</v>
      </c>
      <c r="C19" s="52">
        <v>3632.39696465</v>
      </c>
      <c r="D19" s="89">
        <v>2243413.612</v>
      </c>
      <c r="E19" s="34"/>
    </row>
    <row r="20" spans="1:5" ht="15">
      <c r="A20" s="50" t="s">
        <v>126</v>
      </c>
      <c r="B20" s="66">
        <v>3120.23342086</v>
      </c>
      <c r="C20" s="52">
        <v>34.00289651</v>
      </c>
      <c r="D20" s="89">
        <v>48040.961</v>
      </c>
      <c r="E20" s="34"/>
    </row>
    <row r="21" spans="1:5" ht="15">
      <c r="A21" s="16" t="s">
        <v>177</v>
      </c>
      <c r="B21" s="67">
        <f>209504130311.29/1000000</f>
        <v>209504.13031129</v>
      </c>
      <c r="C21" s="32">
        <f>3654635265.56/1000000</f>
        <v>3654.63526556</v>
      </c>
      <c r="D21" s="85">
        <f>2294683916/1000</f>
        <v>2294683.916</v>
      </c>
      <c r="E21" s="34"/>
    </row>
    <row r="22" spans="1:8" ht="15">
      <c r="A22" s="33" t="s">
        <v>178</v>
      </c>
      <c r="B22" s="83">
        <f>3180142850.57/1000000</f>
        <v>3180.14285057</v>
      </c>
      <c r="C22" s="68">
        <f>22238300.91/1000000</f>
        <v>22.23830091</v>
      </c>
      <c r="D22" s="90">
        <f>51270304/1000</f>
        <v>51270.304</v>
      </c>
      <c r="E22" s="34"/>
      <c r="H22" s="5"/>
    </row>
    <row r="23" spans="1:5" ht="15">
      <c r="A23" s="34"/>
      <c r="B23" s="84"/>
      <c r="C23" s="84"/>
      <c r="E23" s="34"/>
    </row>
    <row r="24" spans="2:5" ht="15">
      <c r="B24" s="4"/>
      <c r="C24" s="4"/>
      <c r="E24" s="34"/>
    </row>
    <row r="25" spans="2:5" ht="15">
      <c r="B25" s="2"/>
      <c r="C25" s="2"/>
      <c r="E25" s="34"/>
    </row>
    <row r="26" ht="15">
      <c r="C26" s="2"/>
    </row>
    <row r="28" spans="2:3" ht="15">
      <c r="B28" s="3"/>
      <c r="C28" s="3"/>
    </row>
  </sheetData>
  <mergeCells count="2">
    <mergeCell ref="B4:C4"/>
    <mergeCell ref="A3:A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8"/>
  <sheetViews>
    <sheetView workbookViewId="0" topLeftCell="A13"/>
  </sheetViews>
  <sheetFormatPr defaultColWidth="9.140625" defaultRowHeight="15"/>
  <cols>
    <col min="1" max="1" width="46.8515625" style="0" customWidth="1"/>
    <col min="2" max="2" width="15.7109375" style="0" customWidth="1"/>
    <col min="3" max="3" width="14.00390625" style="0" customWidth="1"/>
    <col min="4" max="4" width="14.7109375" style="0" bestFit="1" customWidth="1"/>
    <col min="5" max="5" width="7.28125" style="0" hidden="1" customWidth="1"/>
    <col min="6" max="18" width="9.140625" style="0" hidden="1" customWidth="1"/>
    <col min="19" max="19" width="9.421875" style="0" hidden="1" customWidth="1"/>
    <col min="20" max="21" width="9.140625" style="0" customWidth="1"/>
  </cols>
  <sheetData>
    <row r="1" ht="15">
      <c r="A1" s="1" t="s">
        <v>165</v>
      </c>
    </row>
    <row r="2" ht="15.75" thickBot="1">
      <c r="T2" s="34"/>
    </row>
    <row r="3" spans="1:21" ht="18" customHeight="1">
      <c r="A3" s="132" t="s">
        <v>32</v>
      </c>
      <c r="B3" s="17">
        <v>2015</v>
      </c>
      <c r="C3" s="18">
        <v>2016</v>
      </c>
      <c r="D3" s="136" t="s">
        <v>179</v>
      </c>
      <c r="E3" s="34"/>
      <c r="T3" s="34"/>
      <c r="U3" s="34"/>
    </row>
    <row r="4" spans="1:21" ht="18.75" customHeight="1" thickBot="1">
      <c r="A4" s="133"/>
      <c r="B4" s="134" t="s">
        <v>57</v>
      </c>
      <c r="C4" s="135"/>
      <c r="D4" s="137"/>
      <c r="T4" s="34"/>
      <c r="U4" s="34"/>
    </row>
    <row r="5" spans="1:21" s="1" customFormat="1" ht="15">
      <c r="A5" s="11" t="s">
        <v>128</v>
      </c>
      <c r="B5" s="38">
        <v>140895412.7426</v>
      </c>
      <c r="C5" s="38">
        <v>153866587.8269</v>
      </c>
      <c r="D5" s="81">
        <f>C5/B5*100</f>
        <v>109.20624371781138</v>
      </c>
      <c r="E5" s="41"/>
      <c r="S5" s="41"/>
      <c r="T5" s="91"/>
      <c r="U5" s="91"/>
    </row>
    <row r="6" spans="1:21" s="54" customFormat="1" ht="15">
      <c r="A6" s="58" t="s">
        <v>129</v>
      </c>
      <c r="B6" s="55">
        <v>139877534.19729</v>
      </c>
      <c r="C6" s="55">
        <v>152238554.91642</v>
      </c>
      <c r="D6" s="80">
        <f aca="true" t="shared" si="0" ref="D6:D36">C6/B6*100</f>
        <v>108.83703075698735</v>
      </c>
      <c r="E6" s="53"/>
      <c r="S6" s="53"/>
      <c r="T6" s="92"/>
      <c r="U6" s="92"/>
    </row>
    <row r="7" spans="1:21" ht="15">
      <c r="A7" s="13" t="s">
        <v>34</v>
      </c>
      <c r="B7" s="40">
        <v>587733.3171699999</v>
      </c>
      <c r="C7" s="40">
        <v>1171740.3069800003</v>
      </c>
      <c r="D7" s="80">
        <f t="shared" si="0"/>
        <v>199.36598330379803</v>
      </c>
      <c r="E7" s="3"/>
      <c r="S7" s="3"/>
      <c r="T7" s="34"/>
      <c r="U7" s="34"/>
    </row>
    <row r="8" spans="1:21" ht="15">
      <c r="A8" s="13" t="s">
        <v>35</v>
      </c>
      <c r="B8" s="40">
        <v>132008.06925</v>
      </c>
      <c r="C8" s="40">
        <v>195844.86166</v>
      </c>
      <c r="D8" s="80">
        <f t="shared" si="0"/>
        <v>148.35825019840595</v>
      </c>
      <c r="E8" s="3"/>
      <c r="S8" s="3"/>
      <c r="T8" s="34"/>
      <c r="U8" s="34"/>
    </row>
    <row r="9" spans="1:21" ht="15">
      <c r="A9" s="13" t="s">
        <v>36</v>
      </c>
      <c r="B9" s="40">
        <v>168683.47815</v>
      </c>
      <c r="C9" s="40">
        <v>186146.07259999996</v>
      </c>
      <c r="D9" s="80">
        <f t="shared" si="0"/>
        <v>110.35228502608389</v>
      </c>
      <c r="E9" s="3"/>
      <c r="S9" s="3"/>
      <c r="T9" s="34"/>
      <c r="U9" s="34"/>
    </row>
    <row r="10" spans="1:21" ht="15">
      <c r="A10" s="13" t="s">
        <v>37</v>
      </c>
      <c r="B10" s="40">
        <v>287041.76976999996</v>
      </c>
      <c r="C10" s="40">
        <v>789749.3727200001</v>
      </c>
      <c r="D10" s="80" t="s">
        <v>181</v>
      </c>
      <c r="E10" s="3"/>
      <c r="S10" s="3"/>
      <c r="T10" s="34"/>
      <c r="U10" s="34"/>
    </row>
    <row r="11" spans="1:21" ht="15">
      <c r="A11" s="13" t="s">
        <v>38</v>
      </c>
      <c r="B11" s="40">
        <v>430145.22813999996</v>
      </c>
      <c r="C11" s="40">
        <v>456292.6021300001</v>
      </c>
      <c r="D11" s="80">
        <f t="shared" si="0"/>
        <v>106.07873161886847</v>
      </c>
      <c r="E11" s="3"/>
      <c r="S11" s="3"/>
      <c r="T11" s="34"/>
      <c r="U11" s="34"/>
    </row>
    <row r="12" spans="1:21" ht="27.75" customHeight="1">
      <c r="A12" s="13" t="s">
        <v>130</v>
      </c>
      <c r="B12" s="40">
        <v>329250.90298</v>
      </c>
      <c r="C12" s="40">
        <v>308147.23411</v>
      </c>
      <c r="D12" s="80">
        <f t="shared" si="0"/>
        <v>93.59039909109013</v>
      </c>
      <c r="E12" s="3"/>
      <c r="S12" s="3"/>
      <c r="T12" s="34"/>
      <c r="U12" s="34"/>
    </row>
    <row r="13" spans="1:21" ht="15">
      <c r="A13" s="13" t="s">
        <v>39</v>
      </c>
      <c r="B13" s="40">
        <v>25168.39339</v>
      </c>
      <c r="C13" s="40">
        <v>48772.57747</v>
      </c>
      <c r="D13" s="80">
        <f t="shared" si="0"/>
        <v>193.78502518710033</v>
      </c>
      <c r="E13" s="3"/>
      <c r="S13" s="3"/>
      <c r="T13" s="34"/>
      <c r="U13" s="34"/>
    </row>
    <row r="14" spans="1:21" ht="15">
      <c r="A14" s="13" t="s">
        <v>40</v>
      </c>
      <c r="B14" s="40">
        <v>21066.82585</v>
      </c>
      <c r="C14" s="40">
        <v>17708.34678</v>
      </c>
      <c r="D14" s="80">
        <f t="shared" si="0"/>
        <v>84.05797297650324</v>
      </c>
      <c r="E14" s="3"/>
      <c r="S14" s="3"/>
      <c r="T14" s="34"/>
      <c r="U14" s="34"/>
    </row>
    <row r="15" spans="1:21" ht="15">
      <c r="A15" s="13" t="s">
        <v>131</v>
      </c>
      <c r="B15" s="40">
        <v>146.17319</v>
      </c>
      <c r="C15" s="40">
        <v>219.86444000000003</v>
      </c>
      <c r="D15" s="80">
        <f t="shared" si="0"/>
        <v>150.41365656725424</v>
      </c>
      <c r="E15" s="3"/>
      <c r="S15" s="3"/>
      <c r="T15" s="34"/>
      <c r="U15" s="34"/>
    </row>
    <row r="16" spans="1:21" ht="15">
      <c r="A16" s="13" t="s">
        <v>41</v>
      </c>
      <c r="B16" s="40">
        <v>1527.74551</v>
      </c>
      <c r="C16" s="40">
        <v>1522.16717</v>
      </c>
      <c r="D16" s="80">
        <f t="shared" si="0"/>
        <v>99.63486457898344</v>
      </c>
      <c r="E16" s="3"/>
      <c r="S16" s="3"/>
      <c r="T16" s="34"/>
      <c r="U16" s="34"/>
    </row>
    <row r="17" spans="1:21" ht="15">
      <c r="A17" s="13" t="s">
        <v>42</v>
      </c>
      <c r="B17" s="55">
        <v>52985.18722</v>
      </c>
      <c r="C17" s="55">
        <v>79922.41215999999</v>
      </c>
      <c r="D17" s="80">
        <f t="shared" si="0"/>
        <v>150.83916157199528</v>
      </c>
      <c r="E17" s="3"/>
      <c r="S17" s="3"/>
      <c r="T17" s="34"/>
      <c r="U17" s="34"/>
    </row>
    <row r="18" spans="1:21" s="1" customFormat="1" ht="15" customHeight="1">
      <c r="A18" s="12" t="s">
        <v>49</v>
      </c>
      <c r="B18" s="39">
        <v>399265.29747000005</v>
      </c>
      <c r="C18" s="39">
        <v>432064.251</v>
      </c>
      <c r="D18" s="93">
        <f t="shared" si="0"/>
        <v>108.21482701798404</v>
      </c>
      <c r="E18" s="41"/>
      <c r="S18" s="41"/>
      <c r="T18" s="91"/>
      <c r="U18" s="91"/>
    </row>
    <row r="19" spans="1:21" ht="27" customHeight="1">
      <c r="A19" s="13" t="s">
        <v>132</v>
      </c>
      <c r="B19" s="40">
        <v>182969.80424</v>
      </c>
      <c r="C19" s="40">
        <v>230390.81817999997</v>
      </c>
      <c r="D19" s="80">
        <f t="shared" si="0"/>
        <v>125.91739885003004</v>
      </c>
      <c r="E19" s="3"/>
      <c r="S19" s="3"/>
      <c r="T19" s="34"/>
      <c r="U19" s="34"/>
    </row>
    <row r="20" spans="1:21" ht="15">
      <c r="A20" s="13" t="s">
        <v>50</v>
      </c>
      <c r="B20" s="40">
        <v>60330.31615</v>
      </c>
      <c r="C20" s="40">
        <v>25115.808530000002</v>
      </c>
      <c r="D20" s="80">
        <f t="shared" si="0"/>
        <v>41.6304938093715</v>
      </c>
      <c r="E20" s="3"/>
      <c r="S20" s="3"/>
      <c r="T20" s="34"/>
      <c r="U20" s="34"/>
    </row>
    <row r="21" spans="1:21" ht="15">
      <c r="A21" s="13" t="s">
        <v>133</v>
      </c>
      <c r="B21" s="40">
        <v>24037.4863</v>
      </c>
      <c r="C21" s="40">
        <v>18122.82216</v>
      </c>
      <c r="D21" s="80">
        <f t="shared" si="0"/>
        <v>75.39399891410442</v>
      </c>
      <c r="E21" s="3"/>
      <c r="S21" s="3"/>
      <c r="T21" s="34"/>
      <c r="U21" s="34"/>
    </row>
    <row r="22" spans="1:21" ht="15">
      <c r="A22" s="13" t="s">
        <v>134</v>
      </c>
      <c r="B22" s="40">
        <v>206.42604</v>
      </c>
      <c r="C22" s="40">
        <v>71.97988000000001</v>
      </c>
      <c r="D22" s="80">
        <f t="shared" si="0"/>
        <v>34.86957362549803</v>
      </c>
      <c r="E22" s="3"/>
      <c r="S22" s="3"/>
      <c r="T22" s="34"/>
      <c r="U22" s="34"/>
    </row>
    <row r="23" spans="1:21" ht="30">
      <c r="A23" s="13" t="s">
        <v>135</v>
      </c>
      <c r="B23" s="39">
        <v>3512.62992</v>
      </c>
      <c r="C23" s="39">
        <v>0</v>
      </c>
      <c r="D23" s="80" t="s">
        <v>182</v>
      </c>
      <c r="E23" s="3"/>
      <c r="S23" s="3"/>
      <c r="T23" s="34"/>
      <c r="U23" s="34"/>
    </row>
    <row r="24" spans="1:21" ht="15">
      <c r="A24" s="13" t="s">
        <v>51</v>
      </c>
      <c r="B24" s="61">
        <v>109782.69073</v>
      </c>
      <c r="C24" s="61">
        <v>127556.47618</v>
      </c>
      <c r="D24" s="80">
        <f t="shared" si="0"/>
        <v>116.1899706882872</v>
      </c>
      <c r="E24" s="3"/>
      <c r="S24" s="3"/>
      <c r="T24" s="34"/>
      <c r="U24" s="34"/>
    </row>
    <row r="25" spans="1:21" ht="15">
      <c r="A25" s="13" t="s">
        <v>52</v>
      </c>
      <c r="B25" s="61">
        <v>18425.94409</v>
      </c>
      <c r="C25" s="61">
        <v>27411.811319999997</v>
      </c>
      <c r="D25" s="80">
        <f t="shared" si="0"/>
        <v>148.7674725707908</v>
      </c>
      <c r="E25" s="3"/>
      <c r="S25" s="3"/>
      <c r="T25" s="34"/>
      <c r="U25" s="34"/>
    </row>
    <row r="26" spans="1:21" s="1" customFormat="1" ht="15">
      <c r="A26" s="12" t="s">
        <v>33</v>
      </c>
      <c r="B26" s="62">
        <v>140496147.44513</v>
      </c>
      <c r="C26" s="62">
        <v>153434523.5759</v>
      </c>
      <c r="D26" s="93">
        <f t="shared" si="0"/>
        <v>109.20906114939773</v>
      </c>
      <c r="E26" s="41"/>
      <c r="S26" s="41"/>
      <c r="T26" s="91"/>
      <c r="U26" s="91"/>
    </row>
    <row r="27" spans="1:21" s="1" customFormat="1" ht="16.5" customHeight="1">
      <c r="A27" s="12" t="s">
        <v>136</v>
      </c>
      <c r="B27" s="62">
        <v>31970037.36722</v>
      </c>
      <c r="C27" s="62">
        <v>31204024.37302</v>
      </c>
      <c r="D27" s="93">
        <f t="shared" si="0"/>
        <v>97.60396590907516</v>
      </c>
      <c r="E27" s="41"/>
      <c r="S27" s="41"/>
      <c r="T27" s="91"/>
      <c r="U27" s="91"/>
    </row>
    <row r="28" spans="1:21" s="1" customFormat="1" ht="15">
      <c r="A28" s="12" t="s">
        <v>43</v>
      </c>
      <c r="B28" s="62">
        <v>-108434.86723</v>
      </c>
      <c r="C28" s="62">
        <v>-108783.49809000001</v>
      </c>
      <c r="D28" s="93" t="s">
        <v>182</v>
      </c>
      <c r="E28" s="41"/>
      <c r="S28" s="41"/>
      <c r="T28" s="91"/>
      <c r="U28" s="91"/>
    </row>
    <row r="29" spans="1:21" s="1" customFormat="1" ht="15">
      <c r="A29" s="12" t="s">
        <v>44</v>
      </c>
      <c r="B29" s="62">
        <v>2283.89813</v>
      </c>
      <c r="C29" s="62">
        <v>1412.6499500000002</v>
      </c>
      <c r="D29" s="93">
        <f t="shared" si="0"/>
        <v>61.852581402131115</v>
      </c>
      <c r="E29" s="41"/>
      <c r="S29" s="41"/>
      <c r="T29" s="91"/>
      <c r="U29" s="91"/>
    </row>
    <row r="30" spans="1:21" s="1" customFormat="1" ht="16.5" customHeight="1">
      <c r="A30" s="12" t="s">
        <v>45</v>
      </c>
      <c r="B30" s="62">
        <v>-76640.40693000001</v>
      </c>
      <c r="C30" s="62">
        <v>0</v>
      </c>
      <c r="D30" s="93" t="s">
        <v>182</v>
      </c>
      <c r="E30" s="41"/>
      <c r="S30" s="41"/>
      <c r="T30" s="91"/>
      <c r="U30" s="91"/>
    </row>
    <row r="31" spans="1:21" s="1" customFormat="1" ht="30">
      <c r="A31" s="12" t="s">
        <v>46</v>
      </c>
      <c r="B31" s="62">
        <v>108708901.45394</v>
      </c>
      <c r="C31" s="62">
        <v>122337870.05102001</v>
      </c>
      <c r="D31" s="93">
        <f t="shared" si="0"/>
        <v>112.53712291707281</v>
      </c>
      <c r="E31" s="41"/>
      <c r="S31" s="41"/>
      <c r="T31" s="91"/>
      <c r="U31" s="91"/>
    </row>
    <row r="32" spans="1:21" ht="30">
      <c r="A32" s="13" t="s">
        <v>47</v>
      </c>
      <c r="B32" s="61">
        <v>69127352.95206</v>
      </c>
      <c r="C32" s="61">
        <v>72944134.71858999</v>
      </c>
      <c r="D32" s="80">
        <f t="shared" si="0"/>
        <v>105.52137699989315</v>
      </c>
      <c r="E32" s="3"/>
      <c r="S32" s="3"/>
      <c r="T32" s="34"/>
      <c r="U32" s="34"/>
    </row>
    <row r="33" spans="1:21" ht="30">
      <c r="A33" s="13" t="s">
        <v>137</v>
      </c>
      <c r="B33" s="61">
        <v>19904963.78726</v>
      </c>
      <c r="C33" s="61">
        <v>20072590.755579993</v>
      </c>
      <c r="D33" s="80">
        <f t="shared" si="0"/>
        <v>100.84213651484903</v>
      </c>
      <c r="T33" s="34"/>
      <c r="U33" s="34"/>
    </row>
    <row r="34" spans="1:21" ht="15">
      <c r="A34" s="13" t="s">
        <v>138</v>
      </c>
      <c r="B34" s="61">
        <v>19621125.296400003</v>
      </c>
      <c r="C34" s="61">
        <v>29265685.15863</v>
      </c>
      <c r="D34" s="80">
        <f t="shared" si="0"/>
        <v>149.15395889143798</v>
      </c>
      <c r="T34" s="34"/>
      <c r="U34" s="34"/>
    </row>
    <row r="35" spans="1:21" ht="30">
      <c r="A35" s="13" t="s">
        <v>139</v>
      </c>
      <c r="B35" s="61">
        <v>55459.41822</v>
      </c>
      <c r="C35" s="61">
        <v>55459.41822</v>
      </c>
      <c r="D35" s="80">
        <f t="shared" si="0"/>
        <v>100</v>
      </c>
      <c r="T35" s="34"/>
      <c r="U35" s="34"/>
    </row>
    <row r="36" spans="1:21" s="1" customFormat="1" ht="30">
      <c r="A36" s="12" t="s">
        <v>48</v>
      </c>
      <c r="B36" s="94">
        <v>140496147.44513</v>
      </c>
      <c r="C36" s="62">
        <v>153434523.5759</v>
      </c>
      <c r="D36" s="93">
        <f t="shared" si="0"/>
        <v>109.20906114939773</v>
      </c>
      <c r="T36" s="91"/>
      <c r="U36" s="91"/>
    </row>
    <row r="37" spans="1:21" ht="1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</row>
    <row r="38" ht="15">
      <c r="A38" s="34"/>
    </row>
  </sheetData>
  <mergeCells count="3">
    <mergeCell ref="A3:A4"/>
    <mergeCell ref="B4:C4"/>
    <mergeCell ref="D3:D4"/>
  </mergeCells>
  <printOptions/>
  <pageMargins left="0.7" right="0.7" top="0.75" bottom="0.75" header="0.3" footer="0.3"/>
  <pageSetup fitToHeight="1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 topLeftCell="A1">
      <selection activeCell="I17" sqref="I17"/>
    </sheetView>
  </sheetViews>
  <sheetFormatPr defaultColWidth="9.140625" defaultRowHeight="15"/>
  <cols>
    <col min="1" max="1" width="28.8515625" style="0" customWidth="1"/>
    <col min="2" max="2" width="12.421875" style="0" customWidth="1"/>
    <col min="3" max="3" width="14.421875" style="0" bestFit="1" customWidth="1"/>
    <col min="4" max="4" width="10.57421875" style="0" customWidth="1"/>
    <col min="5" max="5" width="10.28125" style="0" customWidth="1"/>
    <col min="6" max="6" width="9.8515625" style="0" customWidth="1"/>
    <col min="8" max="8" width="11.140625" style="0" customWidth="1"/>
    <col min="9" max="9" width="12.57421875" style="0" customWidth="1"/>
  </cols>
  <sheetData>
    <row r="1" ht="15">
      <c r="A1" s="1" t="s">
        <v>122</v>
      </c>
    </row>
    <row r="2" ht="15.75" thickBot="1"/>
    <row r="3" spans="1:7" ht="27" customHeight="1">
      <c r="A3" s="142" t="s">
        <v>32</v>
      </c>
      <c r="B3" s="8">
        <v>2015</v>
      </c>
      <c r="C3" s="9">
        <v>2016</v>
      </c>
      <c r="D3" s="144" t="s">
        <v>179</v>
      </c>
      <c r="E3" s="9">
        <v>2015</v>
      </c>
      <c r="F3" s="96">
        <v>2016</v>
      </c>
      <c r="G3" s="34"/>
    </row>
    <row r="4" spans="1:6" ht="14.25" customHeight="1" thickBot="1">
      <c r="A4" s="143"/>
      <c r="B4" s="140" t="s">
        <v>115</v>
      </c>
      <c r="C4" s="141"/>
      <c r="D4" s="145"/>
      <c r="E4" s="138" t="s">
        <v>56</v>
      </c>
      <c r="F4" s="139"/>
    </row>
    <row r="5" spans="1:9" ht="15">
      <c r="A5" s="48" t="s">
        <v>3</v>
      </c>
      <c r="B5" s="25">
        <v>139877534.19729</v>
      </c>
      <c r="C5" s="25">
        <f>152238554916.42/1000</f>
        <v>152238554.91642</v>
      </c>
      <c r="D5" s="35">
        <f>C5/B5*100</f>
        <v>108.83703075698735</v>
      </c>
      <c r="E5" s="35">
        <v>100</v>
      </c>
      <c r="F5" s="36">
        <v>100</v>
      </c>
      <c r="G5" s="84"/>
      <c r="H5" s="3"/>
      <c r="I5" s="3"/>
    </row>
    <row r="6" spans="1:9" ht="26.25" customHeight="1">
      <c r="A6" s="13" t="s">
        <v>53</v>
      </c>
      <c r="B6" s="47">
        <v>116720879.93992999</v>
      </c>
      <c r="C6" s="47">
        <f>127030311563.1/1000</f>
        <v>127030311.56310001</v>
      </c>
      <c r="D6" s="37">
        <f aca="true" t="shared" si="0" ref="D6:D9">C6/B6*100</f>
        <v>108.832551321131</v>
      </c>
      <c r="E6" s="78">
        <f>B6/B5*100</f>
        <v>83.44505113687609</v>
      </c>
      <c r="F6" s="95">
        <f>C6/C5*100</f>
        <v>83.4416167657664</v>
      </c>
      <c r="G6" s="84"/>
      <c r="H6" s="3"/>
      <c r="I6" s="3"/>
    </row>
    <row r="7" spans="1:9" ht="16.5" customHeight="1">
      <c r="A7" s="13" t="s">
        <v>127</v>
      </c>
      <c r="B7" s="28">
        <v>9154806.955200002</v>
      </c>
      <c r="C7" s="28">
        <f>11124179796.26/1000</f>
        <v>11124179.796260001</v>
      </c>
      <c r="D7" s="37">
        <f t="shared" si="0"/>
        <v>121.51189916616845</v>
      </c>
      <c r="E7" s="78">
        <f>B7/B5*100</f>
        <v>6.544872990317102</v>
      </c>
      <c r="F7" s="95">
        <f>C7/C5*100</f>
        <v>7.307071327869114</v>
      </c>
      <c r="G7" s="84"/>
      <c r="H7" s="3"/>
      <c r="I7" s="3"/>
    </row>
    <row r="8" spans="1:9" ht="15">
      <c r="A8" s="13" t="s">
        <v>54</v>
      </c>
      <c r="B8" s="28">
        <v>12417548.123809999</v>
      </c>
      <c r="C8" s="28">
        <f>12449510731.91/1000</f>
        <v>12449510.73191</v>
      </c>
      <c r="D8" s="37">
        <f t="shared" si="0"/>
        <v>100.25739870529445</v>
      </c>
      <c r="E8" s="78">
        <f>B8/B5*100</f>
        <v>8.877442825304378</v>
      </c>
      <c r="F8" s="95">
        <f>C8/C5*100</f>
        <v>8.17763328004845</v>
      </c>
      <c r="G8" s="84"/>
      <c r="H8" s="3"/>
      <c r="I8" s="3"/>
    </row>
    <row r="9" spans="1:9" ht="15">
      <c r="A9" s="13" t="s">
        <v>55</v>
      </c>
      <c r="B9" s="28">
        <v>1584299.17835</v>
      </c>
      <c r="C9" s="28">
        <f>1634552825.15/1000</f>
        <v>1634552.8251500002</v>
      </c>
      <c r="D9" s="37">
        <f t="shared" si="0"/>
        <v>103.17197960377268</v>
      </c>
      <c r="E9" s="78">
        <f>B9/B5*100</f>
        <v>1.1326330475024162</v>
      </c>
      <c r="F9" s="95">
        <f>C9/C5*100</f>
        <v>1.0736786263160345</v>
      </c>
      <c r="G9" s="84"/>
      <c r="H9" s="3"/>
      <c r="I9" s="3"/>
    </row>
    <row r="10" spans="2:6" ht="15">
      <c r="B10" s="34"/>
      <c r="C10" s="34"/>
      <c r="D10" s="34"/>
      <c r="E10" s="34"/>
      <c r="F10" s="34"/>
    </row>
    <row r="11" spans="1:9" ht="15">
      <c r="A11" s="10"/>
      <c r="C11" s="5"/>
      <c r="D11" s="5"/>
      <c r="H11" s="3"/>
      <c r="I11" s="3"/>
    </row>
  </sheetData>
  <mergeCells count="4">
    <mergeCell ref="E4:F4"/>
    <mergeCell ref="B4:C4"/>
    <mergeCell ref="A3:A4"/>
    <mergeCell ref="D3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workbookViewId="0" topLeftCell="A1">
      <selection activeCell="C13" sqref="C13"/>
    </sheetView>
  </sheetViews>
  <sheetFormatPr defaultColWidth="9.140625" defaultRowHeight="15"/>
  <cols>
    <col min="1" max="1" width="51.8515625" style="56" customWidth="1"/>
    <col min="2" max="2" width="13.00390625" style="0" customWidth="1"/>
    <col min="3" max="4" width="12.421875" style="0" customWidth="1"/>
    <col min="5" max="5" width="11.7109375" style="0" customWidth="1"/>
    <col min="6" max="6" width="10.8515625" style="0" customWidth="1"/>
  </cols>
  <sheetData>
    <row r="1" ht="15">
      <c r="A1" s="64" t="s">
        <v>121</v>
      </c>
    </row>
    <row r="2" ht="15.75" thickBot="1">
      <c r="A2" s="57"/>
    </row>
    <row r="3" spans="1:4" ht="15">
      <c r="A3" s="148" t="s">
        <v>32</v>
      </c>
      <c r="B3" s="17">
        <v>2015</v>
      </c>
      <c r="C3" s="18">
        <v>2016</v>
      </c>
      <c r="D3" s="136" t="s">
        <v>180</v>
      </c>
    </row>
    <row r="4" spans="1:5" ht="15.75" thickBot="1">
      <c r="A4" s="149"/>
      <c r="B4" s="146" t="s">
        <v>115</v>
      </c>
      <c r="C4" s="147"/>
      <c r="D4" s="137"/>
      <c r="E4" s="34"/>
    </row>
    <row r="5" spans="1:5" s="1" customFormat="1" ht="15">
      <c r="A5" s="1" t="s">
        <v>140</v>
      </c>
      <c r="B5" s="59">
        <v>4032387.4198600003</v>
      </c>
      <c r="C5" s="59">
        <v>4815255.1377</v>
      </c>
      <c r="D5" s="97">
        <f>C5/B5*100</f>
        <v>119.41449658294935</v>
      </c>
      <c r="E5" s="91"/>
    </row>
    <row r="6" spans="1:4" ht="15.75" customHeight="1">
      <c r="A6" s="63" t="s">
        <v>164</v>
      </c>
      <c r="B6" s="30">
        <v>3871452.87383</v>
      </c>
      <c r="C6" s="30">
        <v>4607497.586840001</v>
      </c>
      <c r="D6" s="98">
        <f aca="true" t="shared" si="0" ref="D6:D25">C6/B6*100</f>
        <v>119.01210571321866</v>
      </c>
    </row>
    <row r="7" spans="1:4" ht="15">
      <c r="A7" s="63" t="s">
        <v>141</v>
      </c>
      <c r="B7" s="30">
        <v>3204175.15889</v>
      </c>
      <c r="C7" s="30">
        <v>3956615.27822</v>
      </c>
      <c r="D7" s="98">
        <f t="shared" si="0"/>
        <v>123.48311443718522</v>
      </c>
    </row>
    <row r="8" spans="1:4" ht="15">
      <c r="A8" s="63" t="s">
        <v>142</v>
      </c>
      <c r="B8" s="30">
        <v>506180.06509</v>
      </c>
      <c r="C8" s="30">
        <v>469282.02564000007</v>
      </c>
      <c r="D8" s="98">
        <f t="shared" si="0"/>
        <v>92.7104913854244</v>
      </c>
    </row>
    <row r="9" spans="1:4" ht="27.75" customHeight="1">
      <c r="A9" s="63" t="s">
        <v>143</v>
      </c>
      <c r="B9" s="30">
        <v>159663.74286000003</v>
      </c>
      <c r="C9" s="30">
        <v>149020.81576</v>
      </c>
      <c r="D9" s="98">
        <f t="shared" si="0"/>
        <v>93.33416158900133</v>
      </c>
    </row>
    <row r="10" spans="1:4" ht="27.75" customHeight="1">
      <c r="A10" s="63" t="s">
        <v>58</v>
      </c>
      <c r="B10" s="30">
        <v>1375.6190100000001</v>
      </c>
      <c r="C10" s="30">
        <v>1698.82833</v>
      </c>
      <c r="D10" s="98">
        <f t="shared" si="0"/>
        <v>123.495554921126</v>
      </c>
    </row>
    <row r="11" spans="1:4" ht="27" customHeight="1">
      <c r="A11" s="63" t="s">
        <v>59</v>
      </c>
      <c r="B11" s="30">
        <v>8909.01426</v>
      </c>
      <c r="C11" s="30">
        <v>11861.05252</v>
      </c>
      <c r="D11" s="98">
        <f t="shared" si="0"/>
        <v>133.13540840600248</v>
      </c>
    </row>
    <row r="12" spans="1:4" ht="14.25" customHeight="1">
      <c r="A12" s="63" t="s">
        <v>144</v>
      </c>
      <c r="B12" s="30">
        <v>119374.79422</v>
      </c>
      <c r="C12" s="30">
        <v>110522.86488</v>
      </c>
      <c r="D12" s="98">
        <f t="shared" si="0"/>
        <v>92.58475845102906</v>
      </c>
    </row>
    <row r="13" spans="1:4" ht="14.25" customHeight="1">
      <c r="A13" s="63" t="s">
        <v>88</v>
      </c>
      <c r="B13" s="30">
        <v>32650.73755</v>
      </c>
      <c r="C13" s="30">
        <v>85373.63346000003</v>
      </c>
      <c r="D13" s="80" t="s">
        <v>181</v>
      </c>
    </row>
    <row r="14" spans="1:4" ht="15">
      <c r="A14" s="1" t="s">
        <v>60</v>
      </c>
      <c r="B14" s="42">
        <v>974735.88372</v>
      </c>
      <c r="C14" s="42">
        <v>920877.99123</v>
      </c>
      <c r="D14" s="99">
        <f t="shared" si="0"/>
        <v>94.47461682805236</v>
      </c>
    </row>
    <row r="15" spans="1:4" ht="15">
      <c r="A15" s="63" t="s">
        <v>145</v>
      </c>
      <c r="B15" s="30">
        <v>740997.51131</v>
      </c>
      <c r="C15" s="30">
        <v>693107.5357700002</v>
      </c>
      <c r="D15" s="98">
        <f t="shared" si="0"/>
        <v>93.53709360570784</v>
      </c>
    </row>
    <row r="16" spans="1:4" ht="13.5" customHeight="1">
      <c r="A16" s="63" t="s">
        <v>146</v>
      </c>
      <c r="B16" s="30">
        <v>90709.19992</v>
      </c>
      <c r="C16" s="30">
        <v>84036.0429</v>
      </c>
      <c r="D16" s="98">
        <f t="shared" si="0"/>
        <v>92.64335147274441</v>
      </c>
    </row>
    <row r="17" spans="1:4" ht="15">
      <c r="A17" s="63" t="s">
        <v>147</v>
      </c>
      <c r="B17" s="30">
        <v>21205.45675</v>
      </c>
      <c r="C17" s="30">
        <v>19444.696409999997</v>
      </c>
      <c r="D17" s="98">
        <f t="shared" si="0"/>
        <v>91.69666392590197</v>
      </c>
    </row>
    <row r="18" spans="1:4" s="1" customFormat="1" ht="16.5" customHeight="1">
      <c r="A18" s="63" t="s">
        <v>163</v>
      </c>
      <c r="B18" s="60">
        <v>634.3271500000001</v>
      </c>
      <c r="C18" s="60">
        <v>-1541.8625199999997</v>
      </c>
      <c r="D18" s="80" t="s">
        <v>182</v>
      </c>
    </row>
    <row r="19" spans="1:4" s="1" customFormat="1" ht="29.25" customHeight="1">
      <c r="A19" s="63" t="s">
        <v>148</v>
      </c>
      <c r="B19" s="60">
        <v>-44173.273700000005</v>
      </c>
      <c r="C19" s="60">
        <v>-36149.96279</v>
      </c>
      <c r="D19" s="80" t="s">
        <v>182</v>
      </c>
    </row>
    <row r="20" spans="1:4" s="1" customFormat="1" ht="15" customHeight="1">
      <c r="A20" s="63" t="s">
        <v>149</v>
      </c>
      <c r="B20" s="60">
        <v>36841.051810000004</v>
      </c>
      <c r="C20" s="60">
        <v>1876.9161100000001</v>
      </c>
      <c r="D20" s="98">
        <f t="shared" si="0"/>
        <v>5.094632258817694</v>
      </c>
    </row>
    <row r="21" spans="1:4" ht="12" customHeight="1">
      <c r="A21" s="63" t="s">
        <v>150</v>
      </c>
      <c r="B21" s="60">
        <v>98746.00534999999</v>
      </c>
      <c r="C21" s="60">
        <v>116578.31360000001</v>
      </c>
      <c r="D21" s="98">
        <f t="shared" si="0"/>
        <v>118.05876418675807</v>
      </c>
    </row>
    <row r="22" spans="1:4" s="1" customFormat="1" ht="15">
      <c r="A22" s="63" t="s">
        <v>151</v>
      </c>
      <c r="B22" s="60">
        <v>29775.60513</v>
      </c>
      <c r="C22" s="60">
        <v>43523.52343</v>
      </c>
      <c r="D22" s="98">
        <f t="shared" si="0"/>
        <v>146.17175113646465</v>
      </c>
    </row>
    <row r="23" spans="1:4" s="1" customFormat="1" ht="15">
      <c r="A23" s="1" t="s">
        <v>152</v>
      </c>
      <c r="B23" s="42">
        <v>3057651.53614</v>
      </c>
      <c r="C23" s="42">
        <v>3894377.14647</v>
      </c>
      <c r="D23" s="99">
        <f t="shared" si="0"/>
        <v>127.3649760425705</v>
      </c>
    </row>
    <row r="24" spans="1:4" s="1" customFormat="1" ht="15">
      <c r="A24" s="1" t="s">
        <v>61</v>
      </c>
      <c r="B24" s="42">
        <v>-9902339.73398</v>
      </c>
      <c r="C24" s="42">
        <v>9811231.85754</v>
      </c>
      <c r="D24" s="119" t="s">
        <v>182</v>
      </c>
    </row>
    <row r="25" spans="1:4" ht="15">
      <c r="A25" s="63" t="s">
        <v>62</v>
      </c>
      <c r="B25" s="30">
        <v>1924873.4156099998</v>
      </c>
      <c r="C25" s="30">
        <v>166726.89531999987</v>
      </c>
      <c r="D25" s="98">
        <f t="shared" si="0"/>
        <v>8.661706996829372</v>
      </c>
    </row>
    <row r="26" spans="1:4" ht="17.25" customHeight="1">
      <c r="A26" s="63" t="s">
        <v>138</v>
      </c>
      <c r="B26" s="30">
        <v>-11827213.14959</v>
      </c>
      <c r="C26" s="30">
        <v>9644504.96222</v>
      </c>
      <c r="D26" s="80" t="s">
        <v>182</v>
      </c>
    </row>
    <row r="27" spans="1:4" s="1" customFormat="1" ht="15.75" customHeight="1">
      <c r="A27" s="1" t="s">
        <v>153</v>
      </c>
      <c r="B27" s="42">
        <v>-6844688.1978400005</v>
      </c>
      <c r="C27" s="42">
        <v>13705609.004009997</v>
      </c>
      <c r="D27" s="80" t="s">
        <v>182</v>
      </c>
    </row>
    <row r="28" spans="1:4" s="1" customFormat="1" ht="15.75" customHeight="1">
      <c r="A28" s="1" t="s">
        <v>63</v>
      </c>
      <c r="B28" s="42">
        <v>-6844688.1978400005</v>
      </c>
      <c r="C28" s="42">
        <v>13705609.004009997</v>
      </c>
      <c r="D28" s="93" t="s">
        <v>182</v>
      </c>
    </row>
    <row r="29" spans="1:4" ht="15">
      <c r="A29" s="100"/>
      <c r="B29" s="34"/>
      <c r="D29" s="34"/>
    </row>
  </sheetData>
  <mergeCells count="3">
    <mergeCell ref="D3:D4"/>
    <mergeCell ref="B4:C4"/>
    <mergeCell ref="A3:A4"/>
  </mergeCells>
  <printOptions/>
  <pageMargins left="0.7" right="0.7" top="0.75" bottom="0.75" header="0.3" footer="0.3"/>
  <pageSetup fitToHeight="1" fitToWidth="1"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workbookViewId="0" topLeftCell="A1">
      <selection activeCell="H40" sqref="G40:H40"/>
    </sheetView>
  </sheetViews>
  <sheetFormatPr defaultColWidth="9.140625" defaultRowHeight="15"/>
  <cols>
    <col min="1" max="1" width="47.7109375" style="0" customWidth="1"/>
    <col min="2" max="2" width="14.28125" style="0" customWidth="1"/>
    <col min="3" max="3" width="11.7109375" style="0" customWidth="1"/>
    <col min="4" max="4" width="11.28125" style="0" customWidth="1"/>
    <col min="5" max="5" width="10.8515625" style="0" customWidth="1"/>
    <col min="6" max="6" width="8.57421875" style="0" customWidth="1"/>
  </cols>
  <sheetData>
    <row r="1" ht="15">
      <c r="A1" s="1" t="s">
        <v>120</v>
      </c>
    </row>
    <row r="2" ht="15.75" thickBot="1"/>
    <row r="3" spans="1:4" ht="15">
      <c r="A3" s="150" t="s">
        <v>32</v>
      </c>
      <c r="B3" s="44">
        <v>2015</v>
      </c>
      <c r="C3" s="14">
        <v>2016</v>
      </c>
      <c r="D3" s="153" t="s">
        <v>180</v>
      </c>
    </row>
    <row r="4" spans="1:4" ht="15.75" thickBot="1">
      <c r="A4" s="151"/>
      <c r="B4" s="152" t="s">
        <v>115</v>
      </c>
      <c r="C4" s="138"/>
      <c r="D4" s="154"/>
    </row>
    <row r="5" spans="1:4" s="1" customFormat="1" ht="15">
      <c r="A5" s="114" t="s">
        <v>166</v>
      </c>
      <c r="B5" s="42">
        <v>2787266.2841</v>
      </c>
      <c r="C5" s="42">
        <v>2556819.0186499995</v>
      </c>
      <c r="D5" s="101">
        <f>C5/B5*100</f>
        <v>91.73214031380532</v>
      </c>
    </row>
    <row r="6" spans="1:4" s="1" customFormat="1" ht="15">
      <c r="A6" s="115" t="s">
        <v>64</v>
      </c>
      <c r="B6" s="42">
        <v>1833694.8259</v>
      </c>
      <c r="C6" s="42">
        <v>1539926.16471</v>
      </c>
      <c r="D6" s="99">
        <f aca="true" t="shared" si="0" ref="D6:D41">C6/B6*100</f>
        <v>83.9794137475512</v>
      </c>
    </row>
    <row r="7" spans="1:4" ht="15">
      <c r="A7" s="116" t="s">
        <v>65</v>
      </c>
      <c r="B7" s="30">
        <v>116198.46236</v>
      </c>
      <c r="C7" s="30">
        <v>105546.96339</v>
      </c>
      <c r="D7" s="98">
        <f t="shared" si="0"/>
        <v>90.83335635113649</v>
      </c>
    </row>
    <row r="8" spans="1:4" ht="15">
      <c r="A8" s="116" t="s">
        <v>154</v>
      </c>
      <c r="B8" s="30">
        <v>5412.87276</v>
      </c>
      <c r="C8" s="30">
        <v>4070.3404800000008</v>
      </c>
      <c r="D8" s="98">
        <f t="shared" si="0"/>
        <v>75.19741661172912</v>
      </c>
    </row>
    <row r="9" spans="1:4" ht="15">
      <c r="A9" s="116" t="s">
        <v>159</v>
      </c>
      <c r="B9" s="30">
        <v>444.54277</v>
      </c>
      <c r="C9" s="30">
        <v>452.95206</v>
      </c>
      <c r="D9" s="98">
        <f t="shared" si="0"/>
        <v>101.8916717507294</v>
      </c>
    </row>
    <row r="10" spans="1:4" ht="15">
      <c r="A10" s="116" t="s">
        <v>160</v>
      </c>
      <c r="B10" s="30">
        <v>1437804.74282</v>
      </c>
      <c r="C10" s="30">
        <v>1197192.41667</v>
      </c>
      <c r="D10" s="98">
        <f t="shared" si="0"/>
        <v>83.26529889739538</v>
      </c>
    </row>
    <row r="11" spans="1:4" s="54" customFormat="1" ht="15">
      <c r="A11" s="117" t="s">
        <v>168</v>
      </c>
      <c r="B11" s="60">
        <v>1437804.74282</v>
      </c>
      <c r="C11" s="60">
        <v>1197192.41667</v>
      </c>
      <c r="D11" s="98">
        <f t="shared" si="0"/>
        <v>83.26529889739538</v>
      </c>
    </row>
    <row r="12" spans="1:4" ht="30">
      <c r="A12" s="118" t="s">
        <v>167</v>
      </c>
      <c r="B12" s="30">
        <v>1437804.74282</v>
      </c>
      <c r="C12" s="30">
        <v>1197192.41667</v>
      </c>
      <c r="D12" s="98">
        <f t="shared" si="0"/>
        <v>83.26529889739538</v>
      </c>
    </row>
    <row r="13" spans="1:4" ht="15">
      <c r="A13" s="116" t="s">
        <v>157</v>
      </c>
      <c r="B13" s="30">
        <v>273834.20519</v>
      </c>
      <c r="C13" s="30">
        <v>232663.49211</v>
      </c>
      <c r="D13" s="98">
        <f t="shared" si="0"/>
        <v>84.96509482756777</v>
      </c>
    </row>
    <row r="14" spans="1:8" s="1" customFormat="1" ht="15">
      <c r="A14" s="115" t="s">
        <v>66</v>
      </c>
      <c r="B14" s="42">
        <v>953571.4582</v>
      </c>
      <c r="C14" s="42">
        <v>1016892.85394</v>
      </c>
      <c r="D14" s="99">
        <f t="shared" si="0"/>
        <v>106.64044578887963</v>
      </c>
      <c r="G14"/>
      <c r="H14"/>
    </row>
    <row r="15" spans="1:4" ht="15">
      <c r="A15" s="116" t="s">
        <v>67</v>
      </c>
      <c r="B15" s="70">
        <v>62140.9246</v>
      </c>
      <c r="C15" s="30">
        <v>47824.28249</v>
      </c>
      <c r="D15" s="98">
        <f t="shared" si="0"/>
        <v>76.96100886467981</v>
      </c>
    </row>
    <row r="16" spans="1:8" s="1" customFormat="1" ht="15">
      <c r="A16" s="118" t="s">
        <v>169</v>
      </c>
      <c r="B16" s="71">
        <v>54816.39024</v>
      </c>
      <c r="C16" s="60">
        <v>42227.35166</v>
      </c>
      <c r="D16" s="98">
        <f t="shared" si="0"/>
        <v>77.03417075644344</v>
      </c>
      <c r="G16"/>
      <c r="H16"/>
    </row>
    <row r="17" spans="1:4" ht="15">
      <c r="A17" s="116" t="s">
        <v>68</v>
      </c>
      <c r="B17" s="5">
        <v>887434.84765</v>
      </c>
      <c r="C17" s="70">
        <v>955526.06194</v>
      </c>
      <c r="D17" s="98">
        <f t="shared" si="0"/>
        <v>107.67281276707932</v>
      </c>
    </row>
    <row r="18" spans="1:4" ht="15">
      <c r="A18" s="116" t="s">
        <v>69</v>
      </c>
      <c r="B18" s="5">
        <v>455162.88891000004</v>
      </c>
      <c r="C18" s="70">
        <v>626320.14872</v>
      </c>
      <c r="D18" s="98">
        <f t="shared" si="0"/>
        <v>137.60351820858645</v>
      </c>
    </row>
    <row r="19" spans="1:4" ht="30" hidden="1">
      <c r="A19" s="116" t="s">
        <v>155</v>
      </c>
      <c r="B19" s="5">
        <v>0</v>
      </c>
      <c r="C19" s="70">
        <v>0</v>
      </c>
      <c r="D19" s="98" t="e">
        <f t="shared" si="0"/>
        <v>#DIV/0!</v>
      </c>
    </row>
    <row r="20" spans="1:4" ht="15" hidden="1">
      <c r="A20" s="116" t="s">
        <v>156</v>
      </c>
      <c r="B20" s="5">
        <v>0</v>
      </c>
      <c r="C20" s="70">
        <v>0</v>
      </c>
      <c r="D20" s="98" t="e">
        <f t="shared" si="0"/>
        <v>#DIV/0!</v>
      </c>
    </row>
    <row r="21" spans="1:4" ht="30">
      <c r="A21" s="118" t="s">
        <v>167</v>
      </c>
      <c r="B21" s="5">
        <v>408807.29915</v>
      </c>
      <c r="C21" s="70">
        <v>594268.9777200001</v>
      </c>
      <c r="D21" s="98">
        <f t="shared" si="0"/>
        <v>145.36652817980882</v>
      </c>
    </row>
    <row r="22" spans="1:4" ht="15">
      <c r="A22" s="118" t="s">
        <v>170</v>
      </c>
      <c r="B22" s="5">
        <v>46355.589759999995</v>
      </c>
      <c r="C22" s="70">
        <v>32051.171</v>
      </c>
      <c r="D22" s="98">
        <f t="shared" si="0"/>
        <v>69.14197654682152</v>
      </c>
    </row>
    <row r="23" spans="1:4" ht="15">
      <c r="A23" s="118" t="s">
        <v>171</v>
      </c>
      <c r="B23" s="5">
        <v>432271.95874000003</v>
      </c>
      <c r="C23" s="70">
        <v>329205.91322</v>
      </c>
      <c r="D23" s="98">
        <f t="shared" si="0"/>
        <v>76.15712899341882</v>
      </c>
    </row>
    <row r="24" spans="1:4" ht="15">
      <c r="A24" s="116" t="s">
        <v>70</v>
      </c>
      <c r="B24" s="5">
        <v>3994.3249</v>
      </c>
      <c r="C24" s="70">
        <v>13537.352640000003</v>
      </c>
      <c r="D24" s="80" t="s">
        <v>181</v>
      </c>
    </row>
    <row r="25" spans="1:4" s="1" customFormat="1" ht="15">
      <c r="A25" s="115" t="s">
        <v>158</v>
      </c>
      <c r="B25" s="43">
        <v>2787266.2841</v>
      </c>
      <c r="C25" s="72">
        <v>2556819.0186499995</v>
      </c>
      <c r="D25" s="99">
        <f t="shared" si="0"/>
        <v>91.73214031380532</v>
      </c>
    </row>
    <row r="26" spans="1:4" ht="15">
      <c r="A26" s="116" t="s">
        <v>71</v>
      </c>
      <c r="B26" s="5">
        <v>2460343.40552</v>
      </c>
      <c r="C26" s="70">
        <v>2363725.4827000005</v>
      </c>
      <c r="D26" s="98">
        <f t="shared" si="0"/>
        <v>96.0729903556053</v>
      </c>
    </row>
    <row r="27" spans="1:4" ht="15">
      <c r="A27" s="116" t="s">
        <v>72</v>
      </c>
      <c r="B27" s="5">
        <v>996333.05</v>
      </c>
      <c r="C27" s="70">
        <v>996333.05</v>
      </c>
      <c r="D27" s="98">
        <f t="shared" si="0"/>
        <v>100</v>
      </c>
    </row>
    <row r="28" spans="1:4" ht="15">
      <c r="A28" s="116" t="s">
        <v>73</v>
      </c>
      <c r="B28" s="5">
        <v>845105.92702</v>
      </c>
      <c r="C28" s="70">
        <v>802870.39345</v>
      </c>
      <c r="D28" s="98">
        <f t="shared" si="0"/>
        <v>95.00233849750288</v>
      </c>
    </row>
    <row r="29" spans="1:4" ht="15">
      <c r="A29" s="116" t="s">
        <v>74</v>
      </c>
      <c r="B29" s="5">
        <v>9980.23418</v>
      </c>
      <c r="C29" s="70">
        <v>-849.90206</v>
      </c>
      <c r="D29" s="80" t="s">
        <v>182</v>
      </c>
    </row>
    <row r="30" spans="1:4" ht="15">
      <c r="A30" s="116" t="s">
        <v>75</v>
      </c>
      <c r="B30" s="5">
        <v>125784.88631</v>
      </c>
      <c r="C30" s="70">
        <v>165642.43576</v>
      </c>
      <c r="D30" s="98">
        <f t="shared" si="0"/>
        <v>131.68707355808237</v>
      </c>
    </row>
    <row r="31" spans="1:4" ht="15">
      <c r="A31" s="116" t="s">
        <v>76</v>
      </c>
      <c r="B31" s="75">
        <v>-503.42167</v>
      </c>
      <c r="C31" s="76">
        <v>0</v>
      </c>
      <c r="D31" s="102" t="s">
        <v>182</v>
      </c>
    </row>
    <row r="32" spans="1:4" ht="15">
      <c r="A32" s="116" t="s">
        <v>77</v>
      </c>
      <c r="B32" s="75">
        <v>483642.72968</v>
      </c>
      <c r="C32" s="76">
        <v>399730</v>
      </c>
      <c r="D32" s="103">
        <f t="shared" si="0"/>
        <v>82.64985194018723</v>
      </c>
    </row>
    <row r="33" spans="1:4" s="1" customFormat="1" ht="15">
      <c r="A33" s="115" t="s">
        <v>78</v>
      </c>
      <c r="B33" s="43">
        <v>326922.87857999996</v>
      </c>
      <c r="C33" s="72">
        <v>193093.53595000002</v>
      </c>
      <c r="D33" s="99">
        <f t="shared" si="0"/>
        <v>59.06394094800217</v>
      </c>
    </row>
    <row r="34" spans="1:4" ht="15">
      <c r="A34" s="116" t="s">
        <v>79</v>
      </c>
      <c r="B34" s="5">
        <v>126163.09778</v>
      </c>
      <c r="C34" s="70">
        <v>117602.75043</v>
      </c>
      <c r="D34" s="98">
        <f t="shared" si="0"/>
        <v>93.21485640363134</v>
      </c>
    </row>
    <row r="35" spans="1:4" ht="15">
      <c r="A35" s="116" t="s">
        <v>80</v>
      </c>
      <c r="B35" s="5">
        <v>40.33639</v>
      </c>
      <c r="C35" s="70">
        <v>42.48408</v>
      </c>
      <c r="D35" s="98">
        <f t="shared" si="0"/>
        <v>105.32444772573845</v>
      </c>
    </row>
    <row r="36" spans="1:4" ht="15">
      <c r="A36" s="116" t="s">
        <v>81</v>
      </c>
      <c r="B36" s="75">
        <v>174374.76928</v>
      </c>
      <c r="C36" s="76">
        <v>52578</v>
      </c>
      <c r="D36" s="98">
        <f t="shared" si="0"/>
        <v>30.152297959788875</v>
      </c>
    </row>
    <row r="37" spans="1:4" ht="15">
      <c r="A37" s="118" t="s">
        <v>169</v>
      </c>
      <c r="B37" s="75">
        <v>3737.01307</v>
      </c>
      <c r="C37" s="76">
        <v>34326.30211</v>
      </c>
      <c r="D37" s="80" t="s">
        <v>183</v>
      </c>
    </row>
    <row r="38" spans="1:4" ht="30">
      <c r="A38" s="118" t="s">
        <v>172</v>
      </c>
      <c r="B38" s="5">
        <v>17387.33586</v>
      </c>
      <c r="C38" s="70">
        <v>8046.396249999999</v>
      </c>
      <c r="D38" s="98">
        <f t="shared" si="0"/>
        <v>46.277338373102545</v>
      </c>
    </row>
    <row r="39" spans="1:4" ht="15">
      <c r="A39" s="118" t="s">
        <v>173</v>
      </c>
      <c r="B39" s="5">
        <v>152731.19272999998</v>
      </c>
      <c r="C39" s="70"/>
      <c r="D39" s="80"/>
    </row>
    <row r="40" spans="1:4" ht="15">
      <c r="A40" s="116" t="s">
        <v>82</v>
      </c>
      <c r="B40" s="5">
        <v>411.39347999999995</v>
      </c>
      <c r="C40" s="70">
        <v>384.67846999999995</v>
      </c>
      <c r="D40" s="98">
        <f t="shared" si="0"/>
        <v>93.50621453699266</v>
      </c>
    </row>
    <row r="41" spans="1:4" ht="15">
      <c r="A41" s="116" t="s">
        <v>52</v>
      </c>
      <c r="B41" s="104">
        <v>26344.67513</v>
      </c>
      <c r="C41" s="70">
        <v>22870.412159999996</v>
      </c>
      <c r="D41" s="98">
        <f t="shared" si="0"/>
        <v>86.81227628408412</v>
      </c>
    </row>
    <row r="42" spans="1:4" ht="15">
      <c r="A42" s="34"/>
      <c r="C42" s="34"/>
      <c r="D42" s="92"/>
    </row>
    <row r="44" ht="15">
      <c r="D44" s="69"/>
    </row>
    <row r="45" ht="15">
      <c r="D45" s="69"/>
    </row>
    <row r="46" ht="15">
      <c r="D46" s="69"/>
    </row>
    <row r="47" ht="15">
      <c r="D47" s="69"/>
    </row>
    <row r="48" ht="15">
      <c r="D48" s="69"/>
    </row>
    <row r="49" ht="15">
      <c r="D49" s="69"/>
    </row>
    <row r="50" ht="15">
      <c r="D50" s="69"/>
    </row>
    <row r="51" ht="15">
      <c r="D51" s="69"/>
    </row>
    <row r="52" ht="15">
      <c r="D52" s="69"/>
    </row>
    <row r="53" ht="15">
      <c r="D53" s="69"/>
    </row>
    <row r="54" ht="15">
      <c r="D54" s="69"/>
    </row>
    <row r="55" ht="15">
      <c r="D55" s="69"/>
    </row>
    <row r="56" ht="15">
      <c r="D56" s="69"/>
    </row>
    <row r="57" ht="15">
      <c r="D57" s="69"/>
    </row>
    <row r="58" ht="15">
      <c r="D58" s="69"/>
    </row>
    <row r="59" ht="15">
      <c r="D59" s="69"/>
    </row>
    <row r="60" ht="15">
      <c r="D60" s="69"/>
    </row>
    <row r="61" ht="15">
      <c r="D61" s="69"/>
    </row>
    <row r="62" ht="15">
      <c r="D62" s="69"/>
    </row>
    <row r="63" ht="15">
      <c r="D63" s="69"/>
    </row>
    <row r="64" ht="15">
      <c r="D64" s="69"/>
    </row>
    <row r="65" ht="15">
      <c r="D65" s="69"/>
    </row>
    <row r="66" ht="15">
      <c r="D66" s="69"/>
    </row>
    <row r="67" ht="15">
      <c r="D67" s="69"/>
    </row>
    <row r="68" ht="15">
      <c r="D68" s="69"/>
    </row>
    <row r="69" ht="15">
      <c r="D69" s="69"/>
    </row>
    <row r="70" ht="15">
      <c r="D70" s="69"/>
    </row>
    <row r="71" ht="15">
      <c r="D71" s="69"/>
    </row>
    <row r="72" ht="15">
      <c r="D72" s="69"/>
    </row>
    <row r="73" ht="15">
      <c r="D73" s="69"/>
    </row>
    <row r="74" ht="15">
      <c r="D74" s="69"/>
    </row>
    <row r="75" ht="15">
      <c r="D75" s="69"/>
    </row>
    <row r="76" ht="15">
      <c r="D76" s="69"/>
    </row>
    <row r="77" ht="15">
      <c r="D77" s="69"/>
    </row>
    <row r="78" ht="15">
      <c r="D78" s="69"/>
    </row>
    <row r="79" ht="15">
      <c r="D79" s="69"/>
    </row>
    <row r="80" ht="15">
      <c r="D80" s="69"/>
    </row>
    <row r="81" ht="15">
      <c r="D81" s="69"/>
    </row>
    <row r="82" ht="15">
      <c r="D82" s="69"/>
    </row>
  </sheetData>
  <mergeCells count="3">
    <mergeCell ref="A3:A4"/>
    <mergeCell ref="B4:C4"/>
    <mergeCell ref="D3:D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workbookViewId="0" topLeftCell="A1">
      <selection activeCell="E12" sqref="E12"/>
    </sheetView>
  </sheetViews>
  <sheetFormatPr defaultColWidth="9.140625" defaultRowHeight="15"/>
  <cols>
    <col min="1" max="1" width="56.28125" style="0" customWidth="1"/>
    <col min="2" max="3" width="11.57421875" style="0" customWidth="1"/>
    <col min="4" max="4" width="10.57421875" style="0" customWidth="1"/>
    <col min="5" max="5" width="14.28125" style="0" customWidth="1"/>
  </cols>
  <sheetData>
    <row r="1" ht="15">
      <c r="A1" s="1" t="s">
        <v>119</v>
      </c>
    </row>
    <row r="2" ht="15.75" thickBot="1"/>
    <row r="3" spans="1:4" ht="15">
      <c r="A3" s="132" t="s">
        <v>32</v>
      </c>
      <c r="B3" s="45">
        <v>2015</v>
      </c>
      <c r="C3" s="65">
        <v>2016</v>
      </c>
      <c r="D3" s="156" t="s">
        <v>180</v>
      </c>
    </row>
    <row r="4" spans="1:4" ht="15.75" thickBot="1">
      <c r="A4" s="133"/>
      <c r="B4" s="135" t="s">
        <v>115</v>
      </c>
      <c r="C4" s="155"/>
      <c r="D4" s="157"/>
    </row>
    <row r="5" spans="1:5" s="1" customFormat="1" ht="15">
      <c r="A5" s="11" t="s">
        <v>83</v>
      </c>
      <c r="B5" s="38">
        <v>935998.42129</v>
      </c>
      <c r="C5" s="38">
        <v>865867.4900499999</v>
      </c>
      <c r="D5" s="36">
        <f>C5/B5*100</f>
        <v>92.50736650353052</v>
      </c>
      <c r="E5" s="91"/>
    </row>
    <row r="6" spans="1:4" ht="15">
      <c r="A6" s="13" t="s">
        <v>84</v>
      </c>
      <c r="B6" s="40">
        <v>47911.96232</v>
      </c>
      <c r="C6" s="40">
        <v>49712.586169999995</v>
      </c>
      <c r="D6" s="105">
        <f aca="true" t="shared" si="0" ref="D6:D40">C6/B6*100</f>
        <v>103.75819265755342</v>
      </c>
    </row>
    <row r="7" spans="1:5" ht="15">
      <c r="A7" s="13" t="s">
        <v>85</v>
      </c>
      <c r="B7" s="40">
        <v>740835.77503</v>
      </c>
      <c r="C7" s="40">
        <v>694395.2077700001</v>
      </c>
      <c r="D7" s="105">
        <f t="shared" si="0"/>
        <v>93.73132766730666</v>
      </c>
      <c r="E7" s="34"/>
    </row>
    <row r="8" spans="1:4" ht="30">
      <c r="A8" s="110" t="s">
        <v>162</v>
      </c>
      <c r="B8" s="77">
        <v>50197</v>
      </c>
      <c r="C8" s="77">
        <v>27162.062249999995</v>
      </c>
      <c r="D8" s="105">
        <f t="shared" si="0"/>
        <v>54.11092744586329</v>
      </c>
    </row>
    <row r="9" spans="1:4" ht="15" customHeight="1">
      <c r="A9" s="13" t="s">
        <v>86</v>
      </c>
      <c r="B9" s="30">
        <v>48182.314490000004</v>
      </c>
      <c r="C9" s="30">
        <v>44341.52597999999</v>
      </c>
      <c r="D9" s="105">
        <f t="shared" si="0"/>
        <v>92.02863425998942</v>
      </c>
    </row>
    <row r="10" spans="1:5" ht="13.5" customHeight="1">
      <c r="A10" s="111" t="s">
        <v>87</v>
      </c>
      <c r="B10" s="30">
        <v>48398.42774</v>
      </c>
      <c r="C10" s="30">
        <v>49818.13782</v>
      </c>
      <c r="D10" s="105">
        <f t="shared" si="0"/>
        <v>102.93338057927583</v>
      </c>
      <c r="E10" s="43"/>
    </row>
    <row r="11" spans="1:5" ht="15">
      <c r="A11" s="13" t="s">
        <v>88</v>
      </c>
      <c r="B11" s="30">
        <v>475</v>
      </c>
      <c r="C11" s="30">
        <v>437.97006</v>
      </c>
      <c r="D11" s="105">
        <f t="shared" si="0"/>
        <v>92.20422315789475</v>
      </c>
      <c r="E11" s="43"/>
    </row>
    <row r="12" spans="1:5" s="1" customFormat="1" ht="30">
      <c r="A12" s="12" t="s">
        <v>89</v>
      </c>
      <c r="B12" s="42">
        <v>408985.03552</v>
      </c>
      <c r="C12" s="42">
        <v>433253.8122800001</v>
      </c>
      <c r="D12" s="106">
        <f t="shared" si="0"/>
        <v>105.93390335887077</v>
      </c>
      <c r="E12" s="43"/>
    </row>
    <row r="13" spans="1:5" s="1" customFormat="1" ht="15">
      <c r="A13" s="12" t="s">
        <v>90</v>
      </c>
      <c r="B13" s="42">
        <v>218860.41036</v>
      </c>
      <c r="C13" s="42">
        <v>245901.86776000002</v>
      </c>
      <c r="D13" s="106">
        <f t="shared" si="0"/>
        <v>112.35557283088337</v>
      </c>
      <c r="E13" s="43"/>
    </row>
    <row r="14" spans="1:7" ht="30">
      <c r="A14" s="13" t="s">
        <v>91</v>
      </c>
      <c r="B14" s="30">
        <v>121871.51371</v>
      </c>
      <c r="C14" s="30">
        <v>115769.99461</v>
      </c>
      <c r="D14" s="105">
        <f t="shared" si="0"/>
        <v>94.99348214011775</v>
      </c>
      <c r="E14" s="43"/>
      <c r="G14" s="1"/>
    </row>
    <row r="15" spans="1:5" ht="30">
      <c r="A15" s="13" t="s">
        <v>92</v>
      </c>
      <c r="B15" s="30">
        <v>14347.80082</v>
      </c>
      <c r="C15" s="30">
        <v>11770.816319999998</v>
      </c>
      <c r="D15" s="105">
        <f t="shared" si="0"/>
        <v>82.03916730982328</v>
      </c>
      <c r="E15" s="43"/>
    </row>
    <row r="16" spans="1:5" ht="14.25" customHeight="1">
      <c r="A16" s="13" t="s">
        <v>93</v>
      </c>
      <c r="B16" s="30">
        <v>48182.314490000004</v>
      </c>
      <c r="C16" s="30">
        <v>44341.52597999999</v>
      </c>
      <c r="D16" s="105">
        <f t="shared" si="0"/>
        <v>92.02863425998942</v>
      </c>
      <c r="E16" s="43"/>
    </row>
    <row r="17" spans="1:5" ht="15">
      <c r="A17" s="13" t="s">
        <v>161</v>
      </c>
      <c r="B17" s="30">
        <v>15910</v>
      </c>
      <c r="C17" s="30">
        <v>58425.73155</v>
      </c>
      <c r="D17" s="105" t="s">
        <v>184</v>
      </c>
      <c r="E17" s="43"/>
    </row>
    <row r="18" spans="1:5" ht="17.25" customHeight="1">
      <c r="A18" s="13" t="s">
        <v>116</v>
      </c>
      <c r="B18" s="30">
        <v>115.44663</v>
      </c>
      <c r="C18" s="30">
        <v>82.37363</v>
      </c>
      <c r="D18" s="105">
        <f t="shared" si="0"/>
        <v>71.35213041731924</v>
      </c>
      <c r="E18" s="43"/>
    </row>
    <row r="19" spans="1:5" ht="16.5" customHeight="1">
      <c r="A19" s="13" t="s">
        <v>117</v>
      </c>
      <c r="B19" s="30">
        <v>12284.01393</v>
      </c>
      <c r="C19" s="30">
        <v>12657.960560000003</v>
      </c>
      <c r="D19" s="105">
        <f t="shared" si="0"/>
        <v>103.04417295625782</v>
      </c>
      <c r="E19" s="43"/>
    </row>
    <row r="20" spans="1:5" ht="15">
      <c r="A20" s="13" t="s">
        <v>94</v>
      </c>
      <c r="B20" s="30">
        <v>270.655</v>
      </c>
      <c r="C20" s="30">
        <v>29.0265</v>
      </c>
      <c r="D20" s="105">
        <f t="shared" si="0"/>
        <v>10.724538619275462</v>
      </c>
      <c r="E20" s="43"/>
    </row>
    <row r="21" spans="1:5" ht="15">
      <c r="A21" s="13" t="s">
        <v>95</v>
      </c>
      <c r="B21" s="30">
        <v>410.41043</v>
      </c>
      <c r="C21" s="30">
        <v>275.41861</v>
      </c>
      <c r="D21" s="105">
        <f t="shared" si="0"/>
        <v>67.10809225779178</v>
      </c>
      <c r="E21" s="43"/>
    </row>
    <row r="22" spans="1:5" ht="30">
      <c r="A22" s="13" t="s">
        <v>96</v>
      </c>
      <c r="B22" s="30">
        <v>5466.62719</v>
      </c>
      <c r="C22" s="30">
        <v>2529.8320600000006</v>
      </c>
      <c r="D22" s="105">
        <f t="shared" si="0"/>
        <v>46.277749919141655</v>
      </c>
      <c r="E22" s="43"/>
    </row>
    <row r="23" spans="1:5" s="1" customFormat="1" ht="15">
      <c r="A23" s="12" t="s">
        <v>97</v>
      </c>
      <c r="B23" s="42">
        <v>188190.74465</v>
      </c>
      <c r="C23" s="42">
        <v>185356.79077999998</v>
      </c>
      <c r="D23" s="106">
        <f t="shared" si="0"/>
        <v>98.49410560797203</v>
      </c>
      <c r="E23" s="43"/>
    </row>
    <row r="24" spans="1:5" ht="15">
      <c r="A24" s="13" t="s">
        <v>98</v>
      </c>
      <c r="B24" s="30">
        <v>31709.38031</v>
      </c>
      <c r="C24" s="30">
        <v>29429.71171</v>
      </c>
      <c r="D24" s="105">
        <f t="shared" si="0"/>
        <v>92.8107437682058</v>
      </c>
      <c r="E24" s="43"/>
    </row>
    <row r="25" spans="1:5" ht="15">
      <c r="A25" s="13" t="s">
        <v>99</v>
      </c>
      <c r="B25" s="30">
        <v>5082.00376</v>
      </c>
      <c r="C25" s="30">
        <v>2715.93277</v>
      </c>
      <c r="D25" s="105">
        <f t="shared" si="0"/>
        <v>53.442163726380244</v>
      </c>
      <c r="E25" s="43"/>
    </row>
    <row r="26" spans="1:5" ht="15">
      <c r="A26" s="13" t="s">
        <v>100</v>
      </c>
      <c r="B26" s="30">
        <v>149577.15635</v>
      </c>
      <c r="C26" s="30">
        <v>150867.94013</v>
      </c>
      <c r="D26" s="105">
        <f t="shared" si="0"/>
        <v>100.86295515404748</v>
      </c>
      <c r="E26" s="43"/>
    </row>
    <row r="27" spans="1:5" ht="15">
      <c r="A27" s="112" t="s">
        <v>101</v>
      </c>
      <c r="B27" s="30">
        <v>76007.0702</v>
      </c>
      <c r="C27" s="30">
        <v>74502.21023</v>
      </c>
      <c r="D27" s="105">
        <f t="shared" si="0"/>
        <v>98.02010527962699</v>
      </c>
      <c r="E27" s="43"/>
    </row>
    <row r="28" spans="1:5" ht="15">
      <c r="A28" s="112" t="s">
        <v>102</v>
      </c>
      <c r="B28" s="30">
        <v>39251.790649999995</v>
      </c>
      <c r="C28" s="30">
        <v>43453.8566</v>
      </c>
      <c r="D28" s="105">
        <f t="shared" si="0"/>
        <v>110.70541211092495</v>
      </c>
      <c r="E28" s="43"/>
    </row>
    <row r="29" spans="1:5" ht="15">
      <c r="A29" s="112" t="s">
        <v>103</v>
      </c>
      <c r="B29" s="30">
        <v>12831.796279999999</v>
      </c>
      <c r="C29" s="30">
        <v>11600.4514</v>
      </c>
      <c r="D29" s="105">
        <f t="shared" si="0"/>
        <v>90.40395550918146</v>
      </c>
      <c r="E29" s="43"/>
    </row>
    <row r="30" spans="1:5" s="1" customFormat="1" ht="15">
      <c r="A30" s="113" t="s">
        <v>104</v>
      </c>
      <c r="B30" s="73">
        <v>530644.53601</v>
      </c>
      <c r="C30" s="73">
        <v>437630.22423999995</v>
      </c>
      <c r="D30" s="107">
        <f t="shared" si="0"/>
        <v>82.4714464282645</v>
      </c>
      <c r="E30" s="43"/>
    </row>
    <row r="31" spans="1:5" ht="15">
      <c r="A31" s="110" t="s">
        <v>105</v>
      </c>
      <c r="B31" s="74">
        <v>7235.20327</v>
      </c>
      <c r="C31" s="74">
        <v>15627.547410000001</v>
      </c>
      <c r="D31" s="108" t="s">
        <v>185</v>
      </c>
      <c r="E31" s="43"/>
    </row>
    <row r="32" spans="1:5" ht="15">
      <c r="A32" s="110" t="s">
        <v>106</v>
      </c>
      <c r="B32" s="74">
        <v>6656.8130599999995</v>
      </c>
      <c r="C32" s="74">
        <v>2144.18988</v>
      </c>
      <c r="D32" s="108">
        <f t="shared" si="0"/>
        <v>32.21045657544723</v>
      </c>
      <c r="E32" s="43"/>
    </row>
    <row r="33" spans="1:5" s="1" customFormat="1" ht="15">
      <c r="A33" s="113" t="s">
        <v>107</v>
      </c>
      <c r="B33" s="73">
        <v>531222.92622</v>
      </c>
      <c r="C33" s="73">
        <v>451113.58176999993</v>
      </c>
      <c r="D33" s="107">
        <f t="shared" si="0"/>
        <v>84.91982546385363</v>
      </c>
      <c r="E33" s="43"/>
    </row>
    <row r="34" spans="1:5" ht="15">
      <c r="A34" s="110" t="s">
        <v>108</v>
      </c>
      <c r="B34" s="74">
        <v>79995.82364</v>
      </c>
      <c r="C34" s="74">
        <v>47360.28994</v>
      </c>
      <c r="D34" s="108">
        <f t="shared" si="0"/>
        <v>59.20345311166797</v>
      </c>
      <c r="E34" s="43"/>
    </row>
    <row r="35" spans="1:5" ht="15">
      <c r="A35" s="110" t="s">
        <v>109</v>
      </c>
      <c r="B35" s="74">
        <v>13688.58222</v>
      </c>
      <c r="C35" s="74">
        <v>4089.61194</v>
      </c>
      <c r="D35" s="108">
        <f t="shared" si="0"/>
        <v>29.87608120601989</v>
      </c>
      <c r="E35" s="43"/>
    </row>
    <row r="36" spans="1:5" s="1" customFormat="1" ht="15">
      <c r="A36" s="113" t="s">
        <v>110</v>
      </c>
      <c r="B36" s="73">
        <v>597530.16764</v>
      </c>
      <c r="C36" s="73">
        <v>494384.25977000006</v>
      </c>
      <c r="D36" s="107">
        <f t="shared" si="0"/>
        <v>82.73795810554903</v>
      </c>
      <c r="E36" s="43"/>
    </row>
    <row r="37" spans="1:5" s="1" customFormat="1" ht="15">
      <c r="A37" s="113" t="s">
        <v>111</v>
      </c>
      <c r="B37" s="73">
        <v>597530.16764</v>
      </c>
      <c r="C37" s="73">
        <v>494384.25977000006</v>
      </c>
      <c r="D37" s="107">
        <f t="shared" si="0"/>
        <v>82.73795810554903</v>
      </c>
      <c r="E37" s="43"/>
    </row>
    <row r="38" spans="1:5" ht="15">
      <c r="A38" s="110" t="s">
        <v>112</v>
      </c>
      <c r="B38" s="74">
        <v>115200.67704000001</v>
      </c>
      <c r="C38" s="74">
        <v>94641.44095</v>
      </c>
      <c r="D38" s="108">
        <f t="shared" si="0"/>
        <v>82.15354577919588</v>
      </c>
      <c r="E38" s="43"/>
    </row>
    <row r="39" spans="1:5" ht="30">
      <c r="A39" s="110" t="s">
        <v>113</v>
      </c>
      <c r="B39" s="74">
        <v>-1313.23908</v>
      </c>
      <c r="C39" s="74">
        <v>13.313269999999902</v>
      </c>
      <c r="D39" s="108" t="s">
        <v>182</v>
      </c>
      <c r="E39" s="43"/>
    </row>
    <row r="40" spans="1:5" s="1" customFormat="1" ht="15">
      <c r="A40" s="113" t="s">
        <v>114</v>
      </c>
      <c r="B40" s="109">
        <v>483642.72968</v>
      </c>
      <c r="C40" s="73">
        <v>399729.50555000006</v>
      </c>
      <c r="D40" s="107">
        <f t="shared" si="0"/>
        <v>82.6497497056307</v>
      </c>
      <c r="E40" s="43"/>
    </row>
    <row r="41" spans="1:4" ht="15">
      <c r="A41" s="34"/>
      <c r="B41" s="34"/>
      <c r="C41" s="34"/>
      <c r="D41" s="34"/>
    </row>
    <row r="45" ht="15">
      <c r="E45" s="43"/>
    </row>
    <row r="46" ht="15">
      <c r="E46" s="43"/>
    </row>
  </sheetData>
  <mergeCells count="3">
    <mergeCell ref="B4:C4"/>
    <mergeCell ref="D3:D4"/>
    <mergeCell ref="A3:A4"/>
  </mergeCells>
  <printOptions/>
  <pageMargins left="0.7" right="0.7" top="0.75" bottom="0.75" header="0.3" footer="0.3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Wyniki finansowe otwartych funduszy emerytalnych i powszechnych towarzystw emerytalnych w 2016 roku</dc:title>
  <dc:subject/>
  <dc:creator>Siwińska Katarzyna</dc:creator>
  <cp:keywords/>
  <dc:description/>
  <cp:lastModifiedBy>Koszela Alicja</cp:lastModifiedBy>
  <cp:lastPrinted>2017-04-19T13:48:59Z</cp:lastPrinted>
  <dcterms:created xsi:type="dcterms:W3CDTF">2015-03-30T15:02:43Z</dcterms:created>
  <dcterms:modified xsi:type="dcterms:W3CDTF">2017-05-04T07:34:56Z</dcterms:modified>
  <cp:category>przedsiębiorstwa finansowe</cp:category>
  <cp:version/>
  <cp:contentType/>
  <cp:contentStatus/>
</cp:coreProperties>
</file>