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1835" firstSheet="7" activeTab="9"/>
  </bookViews>
  <sheets>
    <sheet name="Nakłady na ochronę zdrowia" sheetId="1" state="hidden" r:id="rId1"/>
    <sheet name="Nakłady 2009-2020 wykres" sheetId="10" state="hidden" r:id="rId2"/>
    <sheet name="Tabelka szybka" sheetId="5" state="hidden" r:id="rId3"/>
    <sheet name="Porównanie" sheetId="14" state="hidden" r:id="rId4"/>
    <sheet name="tabela" sheetId="17" state="hidden" r:id="rId5"/>
    <sheet name="Tabelka szybka (2)" sheetId="18" state="hidden" r:id="rId6"/>
    <sheet name="Zestawienie do GUS" sheetId="19" state="hidden" r:id="rId7"/>
    <sheet name="Spis tablic" sheetId="26" r:id="rId8"/>
    <sheet name="T.1" sheetId="20" r:id="rId9"/>
    <sheet name="T.2" sheetId="21" r:id="rId10"/>
    <sheet name="T.3" sheetId="22" r:id="rId11"/>
    <sheet name="T.4" sheetId="23" r:id="rId12"/>
    <sheet name="T.5" sheetId="24" r:id="rId13"/>
    <sheet name="T.6" sheetId="27" r:id="rId14"/>
  </sheets>
  <definedNames>
    <definedName name="_xlnm.Print_Area" localSheetId="3">'Porównanie'!$A$1:$AH$18</definedName>
    <definedName name="_xlnm.Print_Area" localSheetId="4">'tabela'!$A$1:$AH$14</definedName>
    <definedName name="_xlnm.Print_Area" localSheetId="6">'Zestawienie do GUS'!$A$1:$AH$14</definedName>
    <definedName name="_xlnm.Print_Titles" localSheetId="3">'Porównanie'!$A:$B</definedName>
    <definedName name="_xlnm.Print_Titles" localSheetId="4">'tabela'!$A:$B</definedName>
    <definedName name="_xlnm.Print_Titles" localSheetId="6">'Zestawienie do GUS'!$A:$B</definedName>
  </definedNames>
  <calcPr calcId="152511"/>
  <extLst/>
</workbook>
</file>

<file path=xl/comments4.xml><?xml version="1.0" encoding="utf-8"?>
<comments xmlns="http://schemas.openxmlformats.org/spreadsheetml/2006/main">
  <authors>
    <author>tc={8A0B75A2-4719-401B-90BC-4C74763D2DC8}</author>
  </authors>
  <commentList>
    <comment ref="AH7" authorId="0">
      <text>
        <r>
          <rPr>
            <sz val="11"/>
            <color theme="1"/>
            <rFont val="Calibri"/>
            <family val="2"/>
            <scheme val="minor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120 tys. zdjeto są to koszy które wykazuje nfz jako obsługa FS</t>
        </r>
      </text>
    </comment>
  </commentList>
</comments>
</file>

<file path=xl/sharedStrings.xml><?xml version="1.0" encoding="utf-8"?>
<sst xmlns="http://schemas.openxmlformats.org/spreadsheetml/2006/main" count="447" uniqueCount="193">
  <si>
    <t>Wyszczególnienie 
kategorie wg ustawy</t>
  </si>
  <si>
    <t>Wykonanie</t>
  </si>
  <si>
    <t>Wydatki budżetowe w części budżetu państwa, której dysponentem jest minister właściwy do spraw zdrowia</t>
  </si>
  <si>
    <t>Wydatki budżetowe w dziale „ochrona zdrowia” w innych częściach budżetu państwa</t>
  </si>
  <si>
    <t>Koszty Funduszu ujęte w planie finansowym Funduszu z wyłączeniem środków z budżetu państwa</t>
  </si>
  <si>
    <t>Koszty związane z realizacją staży podyplomowych lekarzy i lekarzy dentystów oraz specjalizacji lekarzy, lekarzy dentystów, pielęgniarek i położnych</t>
  </si>
  <si>
    <t>Odpis dla Agencji Oceny Technologii Medycznych i Taryfikacji, o którym mowa w art. 31t ust. 5-9 ustawy ujęty w planie finansowym Funduszu</t>
  </si>
  <si>
    <t>Koszty ujęte w planie finansowym Funduszu Rozwiązywania Problemów Hazardowych</t>
  </si>
  <si>
    <t>PKB</t>
  </si>
  <si>
    <t>Wydatki budżetu środków europejskich</t>
  </si>
  <si>
    <t>Plan*</t>
  </si>
  <si>
    <t>Prognozy MF</t>
  </si>
  <si>
    <t>RAZEM</t>
  </si>
  <si>
    <t>Nakłady do % PKB z przed dwóch lat</t>
  </si>
  <si>
    <t>Wydatki budżetowe w rezerwach celowych ujetych w działach innych niż ochrona zdrowia*</t>
  </si>
  <si>
    <t>* - rezerwy celowe ujęte w dziale innym niż ochrona zdrowia zgodnie z ustawą nie wliczają się do nakładów, natomiast po ich uruchomieniu środki te zwiększą dział 851 - Ochrona zdrowia</t>
  </si>
  <si>
    <t>Nakłady minimalne według ustawy</t>
  </si>
  <si>
    <t>2017</t>
  </si>
  <si>
    <t>Plan</t>
  </si>
  <si>
    <t>L.p.</t>
  </si>
  <si>
    <t>I</t>
  </si>
  <si>
    <t>II</t>
  </si>
  <si>
    <t>Ia</t>
  </si>
  <si>
    <t>III</t>
  </si>
  <si>
    <t>IV</t>
  </si>
  <si>
    <t>V</t>
  </si>
  <si>
    <t>VI</t>
  </si>
  <si>
    <t>VII</t>
  </si>
  <si>
    <t>Wydatki budżetowe w rezerwach celowych ujetych w działach innych niż ochrona zdrowia</t>
  </si>
  <si>
    <t>Razem nakłady bez rezerw w innych działach</t>
  </si>
  <si>
    <t>% PKB wynikający z ustawy</t>
  </si>
  <si>
    <t>RAZEM (z uwzględnieniem rezerw)</t>
  </si>
  <si>
    <t>Wysokość PKB z przed dwóch lat wg obwieszczenia</t>
  </si>
  <si>
    <t>Nakłady do % PKB z obwieszczenia</t>
  </si>
  <si>
    <t>Nakłady bez rezerw do % PKB z obwieszczenia</t>
  </si>
  <si>
    <t>Plan po zmianach</t>
  </si>
  <si>
    <t>VIII</t>
  </si>
  <si>
    <t>IX</t>
  </si>
  <si>
    <t>Koszty realizacji programów rządowych, o których mowa w art. 7 ust. 1 ustawy z dnia 23 października 2018 r. o Solidarnościowym Funduszu Wsparcia Osób Niepełnosprawnych w zakresie wsparcia zdrowotnego osób niepełnosprawnych</t>
  </si>
  <si>
    <t>Rok</t>
  </si>
  <si>
    <t>Plan wg ustawy</t>
  </si>
  <si>
    <t>Kwota w tys. zł</t>
  </si>
  <si>
    <t>% PKB</t>
  </si>
  <si>
    <t> 5,18%</t>
  </si>
  <si>
    <t>plan po zmianach kwiecień 2021 r.</t>
  </si>
  <si>
    <t>Odpis dla Agencji Badań Medycznych, o którym mowa w art. 97 ust. 3e, ujęty w planie finansowym Funduszu</t>
  </si>
  <si>
    <t>Koszty Narodowego Funduszu Zdrowia ujęte w planie finansowym Funduszu z wyłączeniem środków z budżetu państwa</t>
  </si>
  <si>
    <t>mld zł</t>
  </si>
  <si>
    <t xml:space="preserve">wzrost wartość bezwzględna </t>
  </si>
  <si>
    <t>wzrost rok do roku %</t>
  </si>
  <si>
    <t>Kwota</t>
  </si>
  <si>
    <t> 5,27%</t>
  </si>
  <si>
    <t>UB</t>
  </si>
  <si>
    <t>PKB N-2</t>
  </si>
  <si>
    <t>PKB-N-0</t>
  </si>
  <si>
    <t>% PKB N-2</t>
  </si>
  <si>
    <t>% PKB N-0</t>
  </si>
  <si>
    <t>wykonaie</t>
  </si>
  <si>
    <t>Minimalna kwota nakładów wynikająca z art. 131 c ustawy</t>
  </si>
  <si>
    <t>PKB N-2 
do wyliczenia zgodnie z ustawą</t>
  </si>
  <si>
    <t xml:space="preserve">PKB N-0 
z roku biężącego </t>
  </si>
  <si>
    <t>Razem nakłady na ochronę zdrowia bez rezerw w innych działach</t>
  </si>
  <si>
    <t xml:space="preserve">Ustawa budżetowa </t>
  </si>
  <si>
    <t>Słowniczek:</t>
  </si>
  <si>
    <r>
      <t xml:space="preserve">Udział wydatków w nakładach na ochronę zdrowia 
wg kategorii wynikających z </t>
    </r>
    <r>
      <rPr>
        <i/>
        <sz val="10"/>
        <rFont val="Calibri"/>
        <family val="2"/>
        <scheme val="minor"/>
      </rPr>
      <t>ustawy</t>
    </r>
  </si>
  <si>
    <t>Ustawa budżetowa 2020</t>
  </si>
  <si>
    <t>Wykonanie 2020</t>
  </si>
  <si>
    <t>w %</t>
  </si>
  <si>
    <t>Ogółem</t>
  </si>
  <si>
    <t>w mln zł</t>
  </si>
  <si>
    <t>w % PKB</t>
  </si>
  <si>
    <t>Wydatki publiczne</t>
  </si>
  <si>
    <t>HF.1</t>
  </si>
  <si>
    <t>HF.1.1</t>
  </si>
  <si>
    <t>HF.2</t>
  </si>
  <si>
    <t>HF.2.1</t>
  </si>
  <si>
    <t>HF.2.2</t>
  </si>
  <si>
    <t>HF.2.3</t>
  </si>
  <si>
    <t>HF.3</t>
  </si>
  <si>
    <t>HF.4</t>
  </si>
  <si>
    <t>-</t>
  </si>
  <si>
    <t>HC.1</t>
  </si>
  <si>
    <t>HC.2</t>
  </si>
  <si>
    <t>HC.3</t>
  </si>
  <si>
    <t>Pomocnicze usługi opieki zdrowotnej</t>
  </si>
  <si>
    <t>HC.4</t>
  </si>
  <si>
    <t>HC.5</t>
  </si>
  <si>
    <t>HC.5.1</t>
  </si>
  <si>
    <t>HC.5.2</t>
  </si>
  <si>
    <t xml:space="preserve">Profilaktyka i zdrowie publiczne  </t>
  </si>
  <si>
    <t>HC.6</t>
  </si>
  <si>
    <t>HC.7</t>
  </si>
  <si>
    <t>Pozostałe usługi opieki zdrowotnej</t>
  </si>
  <si>
    <t>HC.0</t>
  </si>
  <si>
    <t xml:space="preserve">Usługi lecznicze </t>
  </si>
  <si>
    <t>Usługi rehabilitacyjne</t>
  </si>
  <si>
    <t>Długoterminowa opieka (zdrowotna)</t>
  </si>
  <si>
    <t xml:space="preserve">Artykuły medyczne
</t>
  </si>
  <si>
    <t xml:space="preserve">Sprzęt terapeutyczny i dobra trwałego użytku </t>
  </si>
  <si>
    <t xml:space="preserve">w mln zł </t>
  </si>
  <si>
    <t>HP.1</t>
  </si>
  <si>
    <t>HP.2</t>
  </si>
  <si>
    <t>HP.3</t>
  </si>
  <si>
    <t>HP.4</t>
  </si>
  <si>
    <t>HP.5</t>
  </si>
  <si>
    <t>HP.6</t>
  </si>
  <si>
    <t>HP.7</t>
  </si>
  <si>
    <t>HP.8</t>
  </si>
  <si>
    <t>HP.9</t>
  </si>
  <si>
    <t>FS.1</t>
  </si>
  <si>
    <t>FS.2</t>
  </si>
  <si>
    <t>FS.3</t>
  </si>
  <si>
    <t>FS.4</t>
  </si>
  <si>
    <t>FS.5</t>
  </si>
  <si>
    <t>FS.6</t>
  </si>
  <si>
    <t>FS.7</t>
  </si>
  <si>
    <t>Składki na ubezpieczenia społeczne</t>
  </si>
  <si>
    <t xml:space="preserve">Dobrowolne przedpłaty </t>
  </si>
  <si>
    <t>Inne przychody krajowe n.e.c</t>
  </si>
  <si>
    <t>HF.1.2</t>
  </si>
  <si>
    <t>Wydatki publiczne (HF.1)</t>
  </si>
  <si>
    <t>Wydatki gospodarstw domowych (HF.3)</t>
  </si>
  <si>
    <t>Schemat finansowania przez prywatne przedsiębiorstwa</t>
  </si>
  <si>
    <t>Schematy finansowania przez zagraniczne towarzystwa ubezpieczeniowe</t>
  </si>
  <si>
    <t>.</t>
  </si>
  <si>
    <t>1 646 724</t>
  </si>
  <si>
    <t>1 711 244</t>
  </si>
  <si>
    <t>1 801 112</t>
  </si>
  <si>
    <t>1 863 487</t>
  </si>
  <si>
    <t>1 989 835</t>
  </si>
  <si>
    <t>2 121 555</t>
  </si>
  <si>
    <t>2 293 199</t>
  </si>
  <si>
    <t>2 323 859</t>
  </si>
  <si>
    <t>Wydatki bieżące na ochronę zdrowia</t>
  </si>
  <si>
    <t>wykonanie</t>
  </si>
  <si>
    <t>Spis tablic</t>
  </si>
  <si>
    <t>Produkt krajowy brutto       w mln zł</t>
  </si>
  <si>
    <r>
      <t>Wydatki prywatne</t>
    </r>
    <r>
      <rPr>
        <vertAlign val="superscript"/>
        <sz val="9.5"/>
        <color theme="1"/>
        <rFont val="Fira Sans"/>
        <family val="2"/>
      </rPr>
      <t xml:space="preserve">a </t>
    </r>
    <r>
      <rPr>
        <sz val="9.5"/>
        <color theme="1"/>
        <rFont val="Fira Sans"/>
        <family val="2"/>
      </rPr>
      <t>(HF.2)</t>
    </r>
  </si>
  <si>
    <r>
      <t>2019</t>
    </r>
    <r>
      <rPr>
        <vertAlign val="superscript"/>
        <sz val="9.5"/>
        <color theme="1"/>
        <rFont val="Fira Sans"/>
        <family val="2"/>
      </rPr>
      <t>b</t>
    </r>
  </si>
  <si>
    <r>
      <t>2020</t>
    </r>
    <r>
      <rPr>
        <vertAlign val="superscript"/>
        <sz val="9.5"/>
        <color theme="1"/>
        <rFont val="Fira Sans"/>
        <family val="2"/>
      </rPr>
      <t>c</t>
    </r>
  </si>
  <si>
    <r>
      <rPr>
        <vertAlign val="superscript"/>
        <sz val="9.5"/>
        <rFont val="Fira Sans"/>
        <family val="2"/>
      </rPr>
      <t>b</t>
    </r>
    <r>
      <rPr>
        <sz val="9.5"/>
        <rFont val="Fira Sans"/>
        <family val="2"/>
      </rPr>
      <t xml:space="preserve"> Dane wstępne NRZ.</t>
    </r>
  </si>
  <si>
    <r>
      <rPr>
        <vertAlign val="superscript"/>
        <sz val="9.5"/>
        <color theme="1"/>
        <rFont val="Fira Sans"/>
        <family val="2"/>
      </rPr>
      <t>c</t>
    </r>
    <r>
      <rPr>
        <sz val="9.5"/>
        <color theme="1"/>
        <rFont val="Fira Sans"/>
        <family val="2"/>
      </rPr>
      <t xml:space="preserve"> Wstępne szacunki.</t>
    </r>
  </si>
  <si>
    <t>Tabl. 1.  Wydatki bieżące na ochronę zdrowia (według Narodowego Rachunku Zdrowia)</t>
  </si>
  <si>
    <t>Tabl. 2.  Wydatki bieżące na ochronę zdrowia według schematów finansowania (na podstawie Narodowego Rachunku Zdrowia)</t>
  </si>
  <si>
    <t xml:space="preserve">Zarządzanie     i administracja finansowa  </t>
  </si>
  <si>
    <r>
      <t>2019</t>
    </r>
    <r>
      <rPr>
        <vertAlign val="superscript"/>
        <sz val="9.5"/>
        <color theme="1"/>
        <rFont val="Fira Sans"/>
        <family val="2"/>
      </rPr>
      <t>a</t>
    </r>
  </si>
  <si>
    <r>
      <rPr>
        <vertAlign val="superscript"/>
        <sz val="9.5"/>
        <rFont val="Fira Sans"/>
        <family val="2"/>
      </rPr>
      <t>b</t>
    </r>
    <r>
      <rPr>
        <sz val="9.5"/>
        <rFont val="Fira Sans"/>
        <family val="2"/>
      </rPr>
      <t xml:space="preserve"> Dane wstępne.</t>
    </r>
  </si>
  <si>
    <r>
      <rPr>
        <vertAlign val="superscript"/>
        <sz val="9.5"/>
        <rFont val="Fira Sans"/>
        <family val="2"/>
      </rPr>
      <t>a</t>
    </r>
    <r>
      <rPr>
        <sz val="9.5"/>
        <rFont val="Fira Sans"/>
        <family val="2"/>
      </rPr>
      <t xml:space="preserve"> Dane wstępne.</t>
    </r>
  </si>
  <si>
    <t>Tabl. 4.  Wydatki bieżące na ochronę zdrowia według dostawców dóbr i usług  (na podstawie Narodowego Rachunku Zdrowia)</t>
  </si>
  <si>
    <t xml:space="preserve">Ogółem
</t>
  </si>
  <si>
    <t xml:space="preserve">Szpitale  </t>
  </si>
  <si>
    <t xml:space="preserve">Stacjonarne zakłady opieki  długoterminowej 
</t>
  </si>
  <si>
    <t xml:space="preserve">Świadczeniodawcy pomocniczych usług w ochronie zdrowia
</t>
  </si>
  <si>
    <t xml:space="preserve"> Świadczeniodawcy profilaktycznych usług zdrowotnych </t>
  </si>
  <si>
    <t xml:space="preserve">Podmioty koordynujące administrację i finansowanie ochrony zdrowia
</t>
  </si>
  <si>
    <t xml:space="preserve">Zagranica </t>
  </si>
  <si>
    <r>
      <t xml:space="preserve"> plan</t>
    </r>
    <r>
      <rPr>
        <vertAlign val="superscript"/>
        <sz val="9.5"/>
        <rFont val="Fira Sans"/>
        <family val="2"/>
      </rPr>
      <t>b</t>
    </r>
  </si>
  <si>
    <r>
      <t>w % PKB roku N-2</t>
    </r>
    <r>
      <rPr>
        <vertAlign val="superscript"/>
        <sz val="9.5"/>
        <rFont val="Fira Sans"/>
        <family val="2"/>
      </rPr>
      <t>c</t>
    </r>
  </si>
  <si>
    <t>Schematy obowiązkowego ubezpieczenia zdrowotnego opartego na składkach</t>
  </si>
  <si>
    <t>Schematy dobrowolnego ubezpieczenia zdrowotnego</t>
  </si>
  <si>
    <t>Schematy finansowania instytucji niekomercyjnych</t>
  </si>
  <si>
    <t>Wydatki bezpośrednie gospodarstw domowych</t>
  </si>
  <si>
    <t>w tys. zł</t>
  </si>
  <si>
    <r>
      <rPr>
        <vertAlign val="superscript"/>
        <sz val="9.5"/>
        <rFont val="Fira Sans"/>
        <family val="2"/>
      </rPr>
      <t>d</t>
    </r>
    <r>
      <rPr>
        <sz val="9.5"/>
        <rFont val="Fira Sans"/>
        <family val="2"/>
      </rPr>
      <t xml:space="preserve"> W odniesieniu do aktualnych wartości PKB. Źródło: dane o PKB dostępne na stronie: https://stat.gov.pl/wskazniki-makroekonomiczne/ - aktualizacja 23.06.2021 r.</t>
    </r>
  </si>
  <si>
    <r>
      <rPr>
        <vertAlign val="superscript"/>
        <sz val="9.5"/>
        <rFont val="Fira Sans"/>
        <family val="2"/>
      </rPr>
      <t>b</t>
    </r>
    <r>
      <rPr>
        <sz val="9.5"/>
        <rFont val="Fira Sans"/>
        <family val="2"/>
      </rPr>
      <t xml:space="preserve"> Zgodnie z ustawą budżetową.</t>
    </r>
  </si>
  <si>
    <r>
      <rPr>
        <vertAlign val="superscript"/>
        <sz val="9.5"/>
        <rFont val="Fira Sans"/>
        <family val="2"/>
      </rPr>
      <t xml:space="preserve">a  </t>
    </r>
    <r>
      <rPr>
        <sz val="9.5"/>
        <rFont val="Fira Sans"/>
        <family val="2"/>
      </rPr>
      <t>Bez wydatków bezpośrednich z gospodarstw domowych, które według metodologii SHA 2011 ujęte są w odrębnej kategorii HF.3.</t>
    </r>
  </si>
  <si>
    <r>
      <rPr>
        <vertAlign val="superscript"/>
        <sz val="9.5"/>
        <color theme="1"/>
        <rFont val="Fira Sans"/>
        <family val="2"/>
      </rPr>
      <t>a</t>
    </r>
    <r>
      <rPr>
        <sz val="9.5"/>
        <color theme="1"/>
        <rFont val="Fira Sans"/>
        <family val="2"/>
      </rPr>
      <t xml:space="preserve">  Bez wydatków bezpośrednich z gospodarstw domowych, które według metodologii SHA 2011 ujęte są w odrębnej kategorii HF.3.</t>
    </r>
  </si>
  <si>
    <t>Tabl. 3.  Wydatki bieżące na ochronę zdrowia według funkcji  (na podstawie Narodowego Rachunku Zdrowia)</t>
  </si>
  <si>
    <t>Tabl. 5. Wydatki bieżące na ochronę zdrowia według przychodów schematów finansowania (na podstawie Narodowego Rachunku Zdrowia)</t>
  </si>
  <si>
    <t>Tabl. 6. Nakłady na ochronę zdrowia (zgodnie z metodologią "ustawową")</t>
  </si>
  <si>
    <t>Schematy sektora instytucji rządowych           i samorządowych</t>
  </si>
  <si>
    <r>
      <t>Wydatki prywatne</t>
    </r>
    <r>
      <rPr>
        <vertAlign val="superscript"/>
        <sz val="9.5"/>
        <rFont val="Fira Sans"/>
        <family val="2"/>
      </rPr>
      <t>a</t>
    </r>
  </si>
  <si>
    <t xml:space="preserve">Leki                i materiały nietrwałego użytku   </t>
  </si>
  <si>
    <t xml:space="preserve">Uwaga: Ostatnie dostępne dane w układzie według funkcji (HC) są to dane wstępne za rok 2019 r. </t>
  </si>
  <si>
    <t xml:space="preserve">Świadczeniodawcy ambulatoryjnej opieki zdrowotnej
</t>
  </si>
  <si>
    <t xml:space="preserve">Sprzedawcy detaliczni           i inni dostawcy dóbr medycznych
</t>
  </si>
  <si>
    <t xml:space="preserve">Pozostałe jednostki             w ramach sektorów gospodarki  </t>
  </si>
  <si>
    <t xml:space="preserve">Uwaga: Ostatnie dostępne dane w układzie według dostawców dóbr i usług ochrony zdrowia (HP) są to dane wstępne za rok 2019 r. </t>
  </si>
  <si>
    <t xml:space="preserve">Transfery            z krajowych przychodów instytucji rządowych 
i samorządowych </t>
  </si>
  <si>
    <t xml:space="preserve">Transfery            z zagranicznych źródeł dystrybuowane przez rząd </t>
  </si>
  <si>
    <t xml:space="preserve">Obowiązkowe przedpłaty (inne niż wykazane       w FS.3) </t>
  </si>
  <si>
    <t>Bezpośrednie transfery        z zagranicy</t>
  </si>
  <si>
    <t xml:space="preserve">Uwaga: Ostatnie dostępne dane w układzie według przychodów schematów finansowania (FS) są to dane wstępne za rok 2019 r. </t>
  </si>
  <si>
    <r>
      <rPr>
        <vertAlign val="superscript"/>
        <sz val="9.5"/>
        <rFont val="Fira Sans"/>
        <family val="2"/>
      </rPr>
      <t>a</t>
    </r>
    <r>
      <rPr>
        <sz val="9.5"/>
        <rFont val="Fira Sans"/>
        <family val="2"/>
      </rPr>
      <t xml:space="preserve"> Zgodnie z art. 131c ust. 3 ustawy o świadczeniach opieki zdrowotnej finansowanych ze środków publicznych.</t>
    </r>
  </si>
  <si>
    <r>
      <rPr>
        <vertAlign val="superscript"/>
        <sz val="9.5"/>
        <rFont val="Fira Sans"/>
        <family val="2"/>
      </rPr>
      <t>c</t>
    </r>
    <r>
      <rPr>
        <sz val="9.5"/>
        <rFont val="Fira Sans"/>
        <family val="2"/>
      </rPr>
      <t xml:space="preserve"> Zgodnie z art. 131c ust. 2 ustawy o świadczeniach opieki zdrowotnej finansowanych ze środków publicznych.</t>
    </r>
  </si>
  <si>
    <r>
      <t>w % PKB roku N</t>
    </r>
    <r>
      <rPr>
        <vertAlign val="superscript"/>
        <sz val="9.5"/>
        <rFont val="Fira Sans"/>
        <family val="2"/>
      </rPr>
      <t>d</t>
    </r>
  </si>
  <si>
    <r>
      <t>Tabl. 6. Nakłady na ochronę zdrowia (zgodnie z metodologią "ustawową")</t>
    </r>
    <r>
      <rPr>
        <b/>
        <vertAlign val="superscript"/>
        <sz val="11"/>
        <color theme="1"/>
        <rFont val="Calibri"/>
        <family val="2"/>
        <scheme val="minor"/>
      </rPr>
      <t>a</t>
    </r>
  </si>
  <si>
    <t>Literą N oznaczono rok, którego dotyczą dane o nakładach na zdrowie (plan i wykonanie).</t>
  </si>
  <si>
    <t>Tabl. 4. Wydatki bieżące na ochronę zdrowia według dostawców dóbr i usług  (na podstawie Narodowego Rachunku Zdrowia)</t>
  </si>
  <si>
    <t>Tabl. 3. Wydatki bieżące na ochronę zdrowia według funkcji  (na podstawie Narodowego Rachunku Zdrowia)</t>
  </si>
  <si>
    <t>Tabl. 2. Wydatki bieżące na ochronę zdrowia według schematów finansowania (na podstawie Narodowego Rachunku Zdrowia)</t>
  </si>
  <si>
    <t>Tabl. 1. Wydatki bieżące na ochronę zdrowia (według Narodowego Rachunku Zdrowia)</t>
  </si>
  <si>
    <t>Razem nakłady na ochronę zdrowia bez rezerw        w innych działach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</si>
</sst>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0.0%"/>
    <numFmt numFmtId="167" formatCode="#,##0.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zcionka tekstu podstawowego"/>
      <family val="2"/>
    </font>
    <font>
      <sz val="11"/>
      <name val="Times New Roman CE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9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9.5"/>
      <color theme="1"/>
      <name val="Fira Sans"/>
      <family val="2"/>
    </font>
    <font>
      <vertAlign val="superscript"/>
      <sz val="9.5"/>
      <color theme="1"/>
      <name val="Fira Sans"/>
      <family val="2"/>
    </font>
    <font>
      <sz val="9.5"/>
      <name val="Fira Sans"/>
      <family val="2"/>
    </font>
    <font>
      <vertAlign val="superscript"/>
      <sz val="9.5"/>
      <name val="Fira Sans"/>
      <family val="2"/>
    </font>
    <font>
      <u val="single"/>
      <sz val="9.5"/>
      <color theme="10"/>
      <name val="Fira Sans"/>
      <family val="2"/>
    </font>
    <font>
      <b/>
      <sz val="9.5"/>
      <color theme="1"/>
      <name val="Fira Sans"/>
      <family val="2"/>
    </font>
    <font>
      <u val="single"/>
      <sz val="9.5"/>
      <name val="Fira Sans"/>
      <family val="2"/>
    </font>
    <font>
      <b/>
      <vertAlign val="superscript"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9"/>
      <color theme="1" tint="0.25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7" fillId="0" borderId="0">
      <alignment/>
      <protection/>
    </xf>
    <xf numFmtId="0" fontId="18" fillId="0" borderId="0" applyNumberFormat="0" applyFill="0" applyBorder="0">
      <alignment/>
      <protection locked="0"/>
    </xf>
    <xf numFmtId="0" fontId="1" fillId="0" borderId="0">
      <alignment/>
      <protection/>
    </xf>
    <xf numFmtId="9" fontId="1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16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0" fontId="2" fillId="0" borderId="17" xfId="0" applyNumberFormat="1" applyFont="1" applyBorder="1" applyAlignment="1">
      <alignment vertical="center" wrapText="1"/>
    </xf>
    <xf numFmtId="10" fontId="2" fillId="0" borderId="18" xfId="0" applyNumberFormat="1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0" fillId="0" borderId="3" xfId="0" applyNumberFormat="1" applyFill="1" applyBorder="1" applyAlignment="1">
      <alignment vertical="center" wrapText="1"/>
    </xf>
    <xf numFmtId="3" fontId="0" fillId="0" borderId="2" xfId="0" applyNumberForma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0" fontId="2" fillId="0" borderId="0" xfId="0" applyNumberFormat="1" applyFont="1" applyBorder="1" applyAlignment="1">
      <alignment vertical="center" wrapText="1"/>
    </xf>
    <xf numFmtId="10" fontId="2" fillId="0" borderId="19" xfId="0" applyNumberFormat="1" applyFont="1" applyBorder="1" applyAlignment="1">
      <alignment vertical="center" wrapText="1"/>
    </xf>
    <xf numFmtId="10" fontId="2" fillId="0" borderId="20" xfId="0" applyNumberFormat="1" applyFont="1" applyBorder="1" applyAlignment="1">
      <alignment vertical="center" wrapText="1"/>
    </xf>
    <xf numFmtId="10" fontId="2" fillId="0" borderId="21" xfId="0" applyNumberFormat="1" applyFont="1" applyBorder="1" applyAlignment="1">
      <alignment vertical="center" wrapText="1"/>
    </xf>
    <xf numFmtId="10" fontId="2" fillId="0" borderId="12" xfId="0" applyNumberFormat="1" applyFont="1" applyBorder="1" applyAlignment="1">
      <alignment vertical="center" wrapText="1"/>
    </xf>
    <xf numFmtId="10" fontId="2" fillId="0" borderId="14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" xfId="0" applyBorder="1"/>
    <xf numFmtId="3" fontId="0" fillId="0" borderId="0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 readingOrder="1"/>
    </xf>
    <xf numFmtId="3" fontId="9" fillId="0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10" fontId="10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9" fontId="0" fillId="0" borderId="1" xfId="20" applyFont="1" applyBorder="1"/>
    <xf numFmtId="0" fontId="2" fillId="0" borderId="22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0" fontId="2" fillId="0" borderId="1" xfId="2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 readingOrder="1"/>
    </xf>
    <xf numFmtId="10" fontId="7" fillId="0" borderId="0" xfId="20" applyNumberFormat="1" applyFont="1" applyAlignment="1">
      <alignment horizontal="center" vertical="center"/>
    </xf>
    <xf numFmtId="0" fontId="8" fillId="0" borderId="1" xfId="0" applyFont="1" applyFill="1" applyBorder="1" applyAlignment="1">
      <alignment horizontal="right" vertical="center" wrapText="1" readingOrder="1"/>
    </xf>
    <xf numFmtId="0" fontId="7" fillId="0" borderId="1" xfId="0" applyFont="1" applyBorder="1" applyAlignment="1">
      <alignment horizontal="right" vertical="center"/>
    </xf>
    <xf numFmtId="164" fontId="8" fillId="0" borderId="1" xfId="21" applyNumberFormat="1" applyFont="1" applyFill="1" applyBorder="1" applyAlignment="1">
      <alignment horizontal="right" vertical="center" wrapText="1" readingOrder="1"/>
    </xf>
    <xf numFmtId="164" fontId="7" fillId="0" borderId="1" xfId="21" applyNumberFormat="1" applyFont="1" applyBorder="1" applyAlignment="1">
      <alignment horizontal="right" vertical="center"/>
    </xf>
    <xf numFmtId="10" fontId="9" fillId="0" borderId="1" xfId="0" applyNumberFormat="1" applyFont="1" applyFill="1" applyBorder="1" applyAlignment="1">
      <alignment horizontal="right" vertical="center" wrapText="1" readingOrder="1"/>
    </xf>
    <xf numFmtId="10" fontId="7" fillId="0" borderId="1" xfId="20" applyNumberFormat="1" applyFont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 readingOrder="1"/>
    </xf>
    <xf numFmtId="3" fontId="7" fillId="2" borderId="1" xfId="0" applyNumberFormat="1" applyFont="1" applyFill="1" applyBorder="1" applyAlignment="1">
      <alignment horizontal="right" vertical="center" wrapText="1" readingOrder="1"/>
    </xf>
    <xf numFmtId="10" fontId="9" fillId="2" borderId="1" xfId="0" applyNumberFormat="1" applyFont="1" applyFill="1" applyBorder="1" applyAlignment="1">
      <alignment horizontal="right" vertical="center" wrapText="1" readingOrder="1"/>
    </xf>
    <xf numFmtId="0" fontId="12" fillId="0" borderId="1" xfId="0" applyFont="1" applyBorder="1" applyAlignment="1">
      <alignment horizontal="center" vertical="center"/>
    </xf>
    <xf numFmtId="164" fontId="9" fillId="0" borderId="1" xfId="21" applyNumberFormat="1" applyFont="1" applyFill="1" applyBorder="1" applyAlignment="1">
      <alignment horizontal="right" vertical="center" wrapText="1" readingOrder="1"/>
    </xf>
    <xf numFmtId="3" fontId="13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9" fillId="0" borderId="1" xfId="22" applyFont="1" applyBorder="1" applyAlignment="1">
      <alignment vertical="center" wrapText="1"/>
      <protection/>
    </xf>
    <xf numFmtId="3" fontId="14" fillId="3" borderId="1" xfId="0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0" fontId="14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3" fontId="13" fillId="3" borderId="1" xfId="0" applyNumberFormat="1" applyFont="1" applyFill="1" applyBorder="1" applyAlignment="1">
      <alignment vertical="center" wrapText="1"/>
    </xf>
    <xf numFmtId="10" fontId="13" fillId="3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 readingOrder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6" fontId="2" fillId="0" borderId="0" xfId="20" applyNumberFormat="1" applyFont="1" applyAlignment="1">
      <alignment vertical="center" wrapText="1"/>
    </xf>
    <xf numFmtId="0" fontId="13" fillId="3" borderId="1" xfId="0" applyNumberFormat="1" applyFont="1" applyFill="1" applyBorder="1" applyAlignment="1">
      <alignment vertical="center" wrapText="1"/>
    </xf>
    <xf numFmtId="0" fontId="21" fillId="0" borderId="0" xfId="0" applyFont="1"/>
    <xf numFmtId="0" fontId="21" fillId="0" borderId="0" xfId="0" applyFont="1" applyBorder="1"/>
    <xf numFmtId="0" fontId="0" fillId="0" borderId="0" xfId="0" applyFont="1"/>
    <xf numFmtId="0" fontId="23" fillId="0" borderId="0" xfId="0" applyFont="1"/>
    <xf numFmtId="0" fontId="23" fillId="0" borderId="0" xfId="0" applyFont="1" applyAlignment="1">
      <alignment/>
    </xf>
    <xf numFmtId="49" fontId="23" fillId="0" borderId="23" xfId="28" applyNumberFormat="1" applyFont="1" applyBorder="1" applyAlignment="1">
      <alignment horizontal="right" wrapText="1"/>
      <protection/>
    </xf>
    <xf numFmtId="0" fontId="23" fillId="0" borderId="24" xfId="0" applyFont="1" applyBorder="1"/>
    <xf numFmtId="167" fontId="23" fillId="0" borderId="23" xfId="0" applyNumberFormat="1" applyFont="1" applyBorder="1"/>
    <xf numFmtId="165" fontId="23" fillId="0" borderId="23" xfId="0" applyNumberFormat="1" applyFont="1" applyBorder="1"/>
    <xf numFmtId="0" fontId="23" fillId="0" borderId="24" xfId="0" applyFont="1" applyBorder="1" applyAlignment="1">
      <alignment horizontal="right"/>
    </xf>
    <xf numFmtId="0" fontId="23" fillId="0" borderId="0" xfId="0" applyFont="1" applyBorder="1"/>
    <xf numFmtId="0" fontId="25" fillId="0" borderId="0" xfId="0" applyFont="1"/>
    <xf numFmtId="0" fontId="25" fillId="0" borderId="1" xfId="25" applyFont="1" applyBorder="1" applyAlignment="1">
      <alignment horizontal="center" vertical="center" wrapText="1"/>
      <protection/>
    </xf>
    <xf numFmtId="0" fontId="25" fillId="0" borderId="25" xfId="25" applyFont="1" applyBorder="1" applyAlignment="1">
      <alignment horizontal="center" vertical="center" wrapText="1"/>
      <protection/>
    </xf>
    <xf numFmtId="0" fontId="23" fillId="0" borderId="26" xfId="0" applyFont="1" applyBorder="1" applyAlignment="1">
      <alignment horizontal="center" vertical="center"/>
    </xf>
    <xf numFmtId="167" fontId="25" fillId="0" borderId="24" xfId="0" applyNumberFormat="1" applyFont="1" applyBorder="1" applyAlignment="1">
      <alignment horizontal="right" vertical="center"/>
    </xf>
    <xf numFmtId="167" fontId="25" fillId="0" borderId="23" xfId="0" applyNumberFormat="1" applyFont="1" applyBorder="1" applyAlignment="1">
      <alignment horizontal="right" vertical="center"/>
    </xf>
    <xf numFmtId="167" fontId="25" fillId="0" borderId="26" xfId="0" applyNumberFormat="1" applyFont="1" applyBorder="1" applyAlignment="1">
      <alignment horizontal="right" vertical="center"/>
    </xf>
    <xf numFmtId="0" fontId="23" fillId="0" borderId="23" xfId="0" applyFont="1" applyBorder="1"/>
    <xf numFmtId="167" fontId="25" fillId="0" borderId="0" xfId="0" applyNumberFormat="1" applyFont="1" applyBorder="1" applyAlignment="1">
      <alignment horizontal="right" vertical="center"/>
    </xf>
    <xf numFmtId="0" fontId="25" fillId="0" borderId="0" xfId="0" applyFont="1" applyFill="1"/>
    <xf numFmtId="0" fontId="25" fillId="0" borderId="1" xfId="0" applyNumberFormat="1" applyFont="1" applyFill="1" applyBorder="1" applyAlignment="1" quotePrefix="1">
      <alignment vertical="center" wrapText="1"/>
    </xf>
    <xf numFmtId="3" fontId="25" fillId="0" borderId="1" xfId="0" applyNumberFormat="1" applyFont="1" applyFill="1" applyBorder="1" applyAlignment="1">
      <alignment vertical="center" wrapText="1"/>
    </xf>
    <xf numFmtId="2" fontId="21" fillId="0" borderId="1" xfId="0" applyNumberFormat="1" applyFont="1" applyFill="1" applyBorder="1"/>
    <xf numFmtId="4" fontId="25" fillId="0" borderId="1" xfId="0" applyNumberFormat="1" applyFont="1" applyFill="1" applyBorder="1" applyAlignment="1">
      <alignment vertical="center" wrapText="1"/>
    </xf>
    <xf numFmtId="0" fontId="25" fillId="0" borderId="1" xfId="0" applyNumberFormat="1" applyFont="1" applyFill="1" applyBorder="1" applyAlignment="1" quotePrefix="1">
      <alignment horizontal="right" vertical="center" wrapText="1"/>
    </xf>
    <xf numFmtId="0" fontId="25" fillId="0" borderId="1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/>
    </xf>
    <xf numFmtId="0" fontId="25" fillId="0" borderId="1" xfId="24" applyFont="1" applyFill="1" applyBorder="1" applyAlignment="1">
      <alignment horizontal="center" vertical="center"/>
      <protection/>
    </xf>
    <xf numFmtId="0" fontId="25" fillId="0" borderId="1" xfId="24" applyFont="1" applyFill="1" applyBorder="1" applyAlignment="1">
      <alignment horizontal="center"/>
      <protection/>
    </xf>
    <xf numFmtId="0" fontId="25" fillId="0" borderId="27" xfId="24" applyFont="1" applyFill="1" applyBorder="1" applyAlignment="1">
      <alignment horizontal="center"/>
      <protection/>
    </xf>
    <xf numFmtId="0" fontId="25" fillId="0" borderId="28" xfId="24" applyFont="1" applyFill="1" applyBorder="1" applyAlignment="1">
      <alignment horizontal="center"/>
      <protection/>
    </xf>
    <xf numFmtId="0" fontId="25" fillId="0" borderId="8" xfId="24" applyFont="1" applyFill="1" applyBorder="1" applyAlignment="1">
      <alignment horizontal="center"/>
      <protection/>
    </xf>
    <xf numFmtId="0" fontId="25" fillId="0" borderId="29" xfId="24" applyFont="1" applyFill="1" applyBorder="1" applyAlignment="1">
      <alignment horizontal="center"/>
      <protection/>
    </xf>
    <xf numFmtId="0" fontId="27" fillId="0" borderId="0" xfId="54" applyFont="1"/>
    <xf numFmtId="0" fontId="28" fillId="0" borderId="0" xfId="0" applyFont="1"/>
    <xf numFmtId="0" fontId="25" fillId="0" borderId="30" xfId="24" applyFont="1" applyFill="1" applyBorder="1" applyAlignment="1">
      <alignment horizontal="center" vertical="center"/>
      <protection/>
    </xf>
    <xf numFmtId="0" fontId="25" fillId="0" borderId="31" xfId="24" applyFont="1" applyFill="1" applyBorder="1" applyAlignment="1">
      <alignment horizontal="center" vertical="center"/>
      <protection/>
    </xf>
    <xf numFmtId="0" fontId="25" fillId="0" borderId="32" xfId="24" applyFont="1" applyFill="1" applyBorder="1" applyAlignment="1">
      <alignment horizontal="center" vertical="center"/>
      <protection/>
    </xf>
    <xf numFmtId="0" fontId="25" fillId="0" borderId="25" xfId="24" applyFont="1" applyFill="1" applyBorder="1" applyAlignment="1">
      <alignment horizontal="center" vertical="center"/>
      <protection/>
    </xf>
    <xf numFmtId="0" fontId="25" fillId="0" borderId="3" xfId="24" applyFont="1" applyFill="1" applyBorder="1" applyAlignment="1">
      <alignment horizontal="center" vertical="center"/>
      <protection/>
    </xf>
    <xf numFmtId="0" fontId="25" fillId="0" borderId="3" xfId="25" applyFont="1" applyBorder="1" applyAlignment="1">
      <alignment horizontal="center" vertical="center" wrapText="1"/>
      <protection/>
    </xf>
    <xf numFmtId="0" fontId="29" fillId="0" borderId="0" xfId="0" applyFont="1"/>
    <xf numFmtId="0" fontId="25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4" fillId="0" borderId="0" xfId="0" applyFont="1"/>
    <xf numFmtId="0" fontId="23" fillId="0" borderId="0" xfId="0" applyFont="1" applyBorder="1" applyAlignment="1">
      <alignment horizontal="center" vertical="center"/>
    </xf>
    <xf numFmtId="0" fontId="22" fillId="0" borderId="0" xfId="54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readingOrder="1"/>
    </xf>
    <xf numFmtId="0" fontId="8" fillId="0" borderId="25" xfId="0" applyFont="1" applyFill="1" applyBorder="1" applyAlignment="1">
      <alignment horizontal="center" vertical="center" wrapText="1" readingOrder="1"/>
    </xf>
    <xf numFmtId="0" fontId="8" fillId="0" borderId="40" xfId="0" applyFont="1" applyFill="1" applyBorder="1" applyAlignment="1">
      <alignment horizontal="center" vertical="center" wrapText="1" readingOrder="1"/>
    </xf>
    <xf numFmtId="0" fontId="8" fillId="0" borderId="3" xfId="0" applyFont="1" applyFill="1" applyBorder="1" applyAlignment="1">
      <alignment horizontal="center" vertical="center" wrapText="1" readingOrder="1"/>
    </xf>
    <xf numFmtId="0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 quotePrefix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5" fillId="0" borderId="8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Dziesiętny" xfId="21"/>
    <cellStyle name="Normalny 2" xfId="22"/>
    <cellStyle name="Procentowy 2" xfId="23"/>
    <cellStyle name="Normal 2" xfId="24"/>
    <cellStyle name="Normalny 4" xfId="25"/>
    <cellStyle name="Normalny 3" xfId="26"/>
    <cellStyle name="Normalny 2 3" xfId="27"/>
    <cellStyle name="Normalny 2 4" xfId="28"/>
    <cellStyle name="Normal 2 3" xfId="29"/>
    <cellStyle name="Normal 2 3 2" xfId="30"/>
    <cellStyle name="[StdExit()]" xfId="31"/>
    <cellStyle name="Hyperlink 2" xfId="32"/>
    <cellStyle name="Normalny 2 2" xfId="33"/>
    <cellStyle name="Procentowy 3" xfId="34"/>
    <cellStyle name="Normal 3" xfId="35"/>
    <cellStyle name="Normal 4" xfId="36"/>
    <cellStyle name="Normal_Aggregate Tables" xfId="37"/>
    <cellStyle name="Standaard 2" xfId="38"/>
    <cellStyle name="Normalny 3 2 2" xfId="39"/>
    <cellStyle name="Normalny 11" xfId="40"/>
    <cellStyle name="Normalny 5" xfId="41"/>
    <cellStyle name="Normalny 12" xfId="42"/>
    <cellStyle name="Normalny 2 3 2" xfId="43"/>
    <cellStyle name="Normalny 10" xfId="44"/>
    <cellStyle name="Normalny 7 3" xfId="45"/>
    <cellStyle name="Normalny 12 2" xfId="46"/>
    <cellStyle name="Normalny 2 2 2" xfId="47"/>
    <cellStyle name="Normalny 8 3" xfId="48"/>
    <cellStyle name="Normalny 6 2" xfId="49"/>
    <cellStyle name="Normalny 3 2" xfId="50"/>
    <cellStyle name="Normalny 4 2" xfId="51"/>
    <cellStyle name="Normalny 5 2" xfId="52"/>
    <cellStyle name="Procentowy 2 2" xfId="53"/>
    <cellStyle name="Hiperłącze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microsoft.com/office/2017/10/relationships/person" Target="persons/person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Wzrost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nakładów na ochronę zdrowia w latach 2014- 2020 w mld zl</a:t>
            </a:r>
          </a:p>
        </c:rich>
      </c:tx>
      <c:layout>
        <c:manualLayout>
          <c:xMode val="edge"/>
          <c:yMode val="edge"/>
          <c:x val="0.19825"/>
          <c:y val="0.016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4625"/>
          <c:y val="0.12025"/>
          <c:w val="0.93825"/>
          <c:h val="0.73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'Nakłady 2009-2020 wykres'!$D$4</c:f>
              <c:strCache>
                <c:ptCount val="1"/>
                <c:pt idx="0">
                  <c:v>Plan wg ustawy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'Nakłady 2009-2020 wykres'!$A$11:$A$17</c:f>
              <c:numCache/>
            </c:numRef>
          </c:cat>
          <c:val>
            <c:numRef>
              <c:f>'Nakłady 2009-2020 wykres'!$D$11:$D$17</c:f>
              <c:numCache/>
            </c:numRef>
          </c:val>
          <c:shape val="box"/>
        </c:ser>
        <c:ser>
          <c:idx val="1"/>
          <c:order val="1"/>
          <c:tx>
            <c:strRef>
              <c:f>'Nakłady 2009-2020 wykres'!$H$4</c:f>
              <c:strCache>
                <c:ptCount val="1"/>
                <c:pt idx="0">
                  <c:v>Wykonanie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575"/>
                  <c:y val="-0.02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75"/>
                  <c:y val="-0.02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95"/>
                  <c:y val="-0.02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125"/>
                  <c:y val="-0.01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575"/>
                  <c:y val="-0.01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1125"/>
                  <c:y val="-0.00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'Nakłady 2009-2020 wykres'!$A$11:$A$17</c:f>
              <c:numCache/>
            </c:numRef>
          </c:cat>
          <c:val>
            <c:numRef>
              <c:f>'Nakłady 2009-2020 wykres'!$H$11:$H$17</c:f>
              <c:numCache/>
            </c:numRef>
          </c:val>
          <c:shape val="box"/>
        </c:ser>
        <c:shape val="box"/>
        <c:axId val="47274154"/>
        <c:axId val="22814203"/>
      </c:bar3DChart>
      <c:catAx>
        <c:axId val="472741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814203"/>
        <c:crosses val="autoZero"/>
        <c:auto val="1"/>
        <c:lblOffset val="100"/>
        <c:noMultiLvlLbl val="0"/>
      </c:catAx>
      <c:valAx>
        <c:axId val="2281420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2741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Udział wydatków w nakładach na ochronę zdrowia 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
wg kategorii wynikających z ustawy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4325"/>
          <c:y val="0.1545"/>
          <c:w val="0.81475"/>
          <c:h val="0.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tabela!$B$3</c:f>
              <c:strCache>
                <c:ptCount val="1"/>
                <c:pt idx="0">
                  <c:v>Koszty Narodowego Funduszu Zdrowia ujęte w planie finansowym Funduszu z wyłączeniem środków z budżetu państwa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tabela!$AH$2</c:f>
              <c:strCache/>
            </c:strRef>
          </c:cat>
          <c:val>
            <c:numRef>
              <c:f>tabela!$AH$3</c:f>
              <c:numCache/>
            </c:numRef>
          </c:val>
          <c:shape val="box"/>
        </c:ser>
        <c:ser>
          <c:idx val="1"/>
          <c:order val="1"/>
          <c:tx>
            <c:strRef>
              <c:f>tabela!$B$4</c:f>
              <c:strCache>
                <c:ptCount val="1"/>
                <c:pt idx="0">
                  <c:v>Wydatki budżetowe w części budżetu państwa, której dysponentem jest minister właściwy do spraw zdrowia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tabela!$AH$2</c:f>
              <c:strCache/>
            </c:strRef>
          </c:cat>
          <c:val>
            <c:numRef>
              <c:f>tabela!$AH$4</c:f>
              <c:numCache/>
            </c:numRef>
          </c:val>
          <c:shape val="box"/>
        </c:ser>
        <c:ser>
          <c:idx val="2"/>
          <c:order val="2"/>
          <c:tx>
            <c:strRef>
              <c:f>tabela!$B$5</c:f>
              <c:strCache>
                <c:ptCount val="1"/>
                <c:pt idx="0">
                  <c:v>Wydatki budżetowe w dziale „ochrona zdrowia” w innych częściach budżetu państwa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tabela!$AH$2</c:f>
              <c:strCache/>
            </c:strRef>
          </c:cat>
          <c:val>
            <c:numRef>
              <c:f>tabela!$AH$5</c:f>
              <c:numCache/>
            </c:numRef>
          </c:val>
          <c:shape val="box"/>
        </c:ser>
        <c:ser>
          <c:idx val="3"/>
          <c:order val="3"/>
          <c:tx>
            <c:strRef>
              <c:f>tabela!$B$6</c:f>
              <c:strCache>
                <c:ptCount val="1"/>
                <c:pt idx="0">
                  <c:v>Koszty związane z realizacją staży podyplomowych lekarzy i lekarzy dentystów oraz specjalizacji lekarzy, lekarzy dentystów, pielęgniarek i położnych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tabela!$AH$2</c:f>
              <c:strCache/>
            </c:strRef>
          </c:cat>
          <c:val>
            <c:numRef>
              <c:f>tabela!$AH$6</c:f>
              <c:numCache/>
            </c:numRef>
          </c:val>
          <c:shape val="box"/>
        </c:ser>
        <c:ser>
          <c:idx val="4"/>
          <c:order val="4"/>
          <c:tx>
            <c:strRef>
              <c:f>tabela!$B$7</c:f>
              <c:strCache>
                <c:ptCount val="1"/>
                <c:pt idx="0">
                  <c:v>Wydatki budżetu środków europejskich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tabela!$AH$2</c:f>
              <c:strCache/>
            </c:strRef>
          </c:cat>
          <c:val>
            <c:numRef>
              <c:f>tabela!$AH$7</c:f>
              <c:numCache/>
            </c:numRef>
          </c:val>
          <c:shape val="box"/>
        </c:ser>
        <c:ser>
          <c:idx val="5"/>
          <c:order val="5"/>
          <c:tx>
            <c:strRef>
              <c:f>tabela!$B$8</c:f>
              <c:strCache>
                <c:ptCount val="1"/>
                <c:pt idx="0">
                  <c:v>Odpis dla Agencji Badań Medycznych, o którym mowa w art. 97 ust. 3e, ujęty w planie finansowym Funduszu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tabela!$AH$2</c:f>
              <c:strCache/>
            </c:strRef>
          </c:cat>
          <c:val>
            <c:numRef>
              <c:f>tabela!$AH$8</c:f>
              <c:numCache/>
            </c:numRef>
          </c:val>
          <c:shape val="box"/>
        </c:ser>
        <c:ser>
          <c:idx val="6"/>
          <c:order val="6"/>
          <c:tx>
            <c:strRef>
              <c:f>tabela!$B$9</c:f>
              <c:strCache>
                <c:ptCount val="1"/>
                <c:pt idx="0">
                  <c:v>Odpis dla Agencji Oceny Technologii Medycznych i Taryfikacji, o którym mowa w art. 31t ust. 5-9 ustawy ujęty w planie finansowym Funduszu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tabela!$AH$2</c:f>
              <c:strCache/>
            </c:strRef>
          </c:cat>
          <c:val>
            <c:numRef>
              <c:f>tabela!$AH$9</c:f>
              <c:numCache/>
            </c:numRef>
          </c:val>
          <c:shape val="box"/>
        </c:ser>
        <c:ser>
          <c:idx val="7"/>
          <c:order val="7"/>
          <c:tx>
            <c:strRef>
              <c:f>tabela!$B$10</c:f>
              <c:strCache>
                <c:ptCount val="1"/>
                <c:pt idx="0">
                  <c:v>Koszty ujęte w planie finansowym Funduszu Rozwiązywania Problemów Hazardowych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tabela!$AH$2</c:f>
              <c:strCache/>
            </c:strRef>
          </c:cat>
          <c:val>
            <c:numRef>
              <c:f>tabela!$AH$10</c:f>
              <c:numCache/>
            </c:numRef>
          </c:val>
          <c:shape val="box"/>
        </c:ser>
        <c:ser>
          <c:idx val="8"/>
          <c:order val="8"/>
          <c:tx>
            <c:strRef>
              <c:f>tabela!$B$11</c:f>
              <c:strCache>
                <c:ptCount val="1"/>
                <c:pt idx="0">
                  <c:v>Koszty realizacji programów rządowych, o których mowa w art. 7 ust. 1 ustawy z dnia 23 października 2018 r. o Solidarnościowym Funduszu Wsparcia Osób Niepełnosprawnych w zakresie wsparcia zdrowotnego osób niepełnosprawnych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tabela!$AH$2</c:f>
              <c:strCache/>
            </c:strRef>
          </c:cat>
          <c:val>
            <c:numRef>
              <c:f>tabela!$AH$11</c:f>
              <c:numCache/>
            </c:numRef>
          </c:val>
          <c:shape val="box"/>
        </c:ser>
        <c:shape val="box"/>
        <c:axId val="4001236"/>
        <c:axId val="36011125"/>
      </c:bar3DChart>
      <c:catAx>
        <c:axId val="40012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011125"/>
        <c:crosses val="autoZero"/>
        <c:auto val="1"/>
        <c:lblOffset val="100"/>
        <c:noMultiLvlLbl val="0"/>
      </c:catAx>
      <c:valAx>
        <c:axId val="36011125"/>
        <c:scaling>
          <c:orientation val="minMax"/>
          <c:min val="0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012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25"/>
          <c:y val="0.44925"/>
          <c:w val="0.882"/>
          <c:h val="0.54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19</xdr:row>
      <xdr:rowOff>123825</xdr:rowOff>
    </xdr:from>
    <xdr:to>
      <xdr:col>11</xdr:col>
      <xdr:colOff>561975</xdr:colOff>
      <xdr:row>40</xdr:row>
      <xdr:rowOff>171450</xdr:rowOff>
    </xdr:to>
    <xdr:graphicFrame macro="">
      <xdr:nvGraphicFramePr>
        <xdr:cNvPr id="2" name="Wykres 1"/>
        <xdr:cNvGraphicFramePr/>
      </xdr:nvGraphicFramePr>
      <xdr:xfrm>
        <a:off x="180975" y="3876675"/>
        <a:ext cx="79533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400050</xdr:colOff>
      <xdr:row>1</xdr:row>
      <xdr:rowOff>66675</xdr:rowOff>
    </xdr:from>
    <xdr:to>
      <xdr:col>46</xdr:col>
      <xdr:colOff>9525</xdr:colOff>
      <xdr:row>11</xdr:row>
      <xdr:rowOff>219075</xdr:rowOff>
    </xdr:to>
    <xdr:graphicFrame macro="">
      <xdr:nvGraphicFramePr>
        <xdr:cNvPr id="2" name="Wykres 1"/>
        <xdr:cNvGraphicFramePr/>
      </xdr:nvGraphicFramePr>
      <xdr:xfrm>
        <a:off x="6610350" y="257175"/>
        <a:ext cx="6315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ermanowska Monika" id="{FFC5790F-88D0-4C33-989F-7669124667B5}" userId="S::m.germanowska@mz.gov.pl::8f6e2161-6c88-4437-aad2-5b7d229454dd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H7" dT="2021-06-10T09:07:15.99" personId="{FFC5790F-88D0-4C33-989F-7669124667B5}" id="{8A0B75A2-4719-401B-90BC-4C74763D2DC8}">
    <text>120 tys. zdjeto są to koszy które wykazuje nfz jako obsługa FS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="90" zoomScaleNormal="90" workbookViewId="0" topLeftCell="A1">
      <selection activeCell="H11" sqref="H11"/>
    </sheetView>
  </sheetViews>
  <sheetFormatPr defaultColWidth="9.140625" defaultRowHeight="15"/>
  <cols>
    <col min="1" max="1" width="71.7109375" style="1" customWidth="1"/>
    <col min="2" max="8" width="19.57421875" style="1" customWidth="1"/>
    <col min="9" max="10" width="17.8515625" style="1" customWidth="1"/>
    <col min="11" max="16384" width="9.140625" style="1" customWidth="1"/>
  </cols>
  <sheetData>
    <row r="1" spans="1:8" s="26" customFormat="1" ht="15">
      <c r="A1" s="153" t="s">
        <v>0</v>
      </c>
      <c r="B1" s="153" t="s">
        <v>1</v>
      </c>
      <c r="C1" s="157"/>
      <c r="D1" s="157"/>
      <c r="E1" s="157"/>
      <c r="F1" s="158"/>
      <c r="G1" s="155" t="s">
        <v>10</v>
      </c>
      <c r="H1" s="156"/>
    </row>
    <row r="2" spans="1:8" s="26" customFormat="1" ht="15">
      <c r="A2" s="154"/>
      <c r="B2" s="28">
        <v>2013</v>
      </c>
      <c r="C2" s="24">
        <v>2014</v>
      </c>
      <c r="D2" s="24">
        <v>2015</v>
      </c>
      <c r="E2" s="24">
        <v>2016</v>
      </c>
      <c r="F2" s="29">
        <v>2017</v>
      </c>
      <c r="G2" s="4">
        <v>2018</v>
      </c>
      <c r="H2" s="3">
        <v>2019</v>
      </c>
    </row>
    <row r="3" spans="1:8" ht="30">
      <c r="A3" s="5" t="s">
        <v>2</v>
      </c>
      <c r="B3" s="6">
        <v>4317544</v>
      </c>
      <c r="C3" s="7">
        <v>4266668</v>
      </c>
      <c r="D3" s="7">
        <v>4664934</v>
      </c>
      <c r="E3" s="7">
        <v>5604885</v>
      </c>
      <c r="F3" s="8">
        <v>7184521</v>
      </c>
      <c r="G3" s="30">
        <v>5103028</v>
      </c>
      <c r="H3" s="31">
        <v>5363362</v>
      </c>
    </row>
    <row r="4" spans="1:8" s="38" customFormat="1" ht="30">
      <c r="A4" s="32" t="s">
        <v>14</v>
      </c>
      <c r="B4" s="33"/>
      <c r="C4" s="34"/>
      <c r="D4" s="34"/>
      <c r="E4" s="34"/>
      <c r="F4" s="35"/>
      <c r="G4" s="36">
        <v>1185083</v>
      </c>
      <c r="H4" s="37">
        <f>26000+3200+113+35246+42132+30135+6892+18810+6579+871+183+5512+3223+600+16000</f>
        <v>195496</v>
      </c>
    </row>
    <row r="5" spans="1:8" ht="15">
      <c r="A5" s="5" t="s">
        <v>9</v>
      </c>
      <c r="B5" s="6">
        <v>516877</v>
      </c>
      <c r="C5" s="7">
        <f>372061</f>
        <v>372061</v>
      </c>
      <c r="D5" s="7">
        <f>439637</f>
        <v>439637</v>
      </c>
      <c r="E5" s="7">
        <f>1503+205487</f>
        <v>206990</v>
      </c>
      <c r="F5" s="8">
        <f>2982+413939</f>
        <v>416921</v>
      </c>
      <c r="G5" s="30">
        <f>3440+528050+1995</f>
        <v>533485</v>
      </c>
      <c r="H5" s="31">
        <f>69138+845163+791</f>
        <v>915092</v>
      </c>
    </row>
    <row r="6" spans="1:8" ht="30">
      <c r="A6" s="5" t="s">
        <v>3</v>
      </c>
      <c r="B6" s="6">
        <f>7534138-2736479</f>
        <v>4797659</v>
      </c>
      <c r="C6" s="7">
        <f>7357556-2560679</f>
        <v>4796877</v>
      </c>
      <c r="D6" s="7">
        <f>7324541-2818790</f>
        <v>4505751</v>
      </c>
      <c r="E6" s="7">
        <f>8233827-3723484</f>
        <v>4510343</v>
      </c>
      <c r="F6" s="8">
        <f>9598356-5196056</f>
        <v>4402300</v>
      </c>
      <c r="G6" s="9">
        <f>7295462-3160078</f>
        <v>4135384</v>
      </c>
      <c r="H6" s="31">
        <f>7998931-3387345</f>
        <v>4611586</v>
      </c>
    </row>
    <row r="7" spans="1:8" ht="30">
      <c r="A7" s="5" t="s">
        <v>4</v>
      </c>
      <c r="B7" s="6">
        <f>62940514-1595499-134803</f>
        <v>61210212</v>
      </c>
      <c r="C7" s="7">
        <f>64286162-1557644-156026</f>
        <v>62572492</v>
      </c>
      <c r="D7" s="7">
        <f>68715848-1312180-396075-307349</f>
        <v>66700244</v>
      </c>
      <c r="E7" s="7">
        <f>71991841-1149539-445747-631974</f>
        <v>69764581</v>
      </c>
      <c r="F7" s="8">
        <f>77230836-995548-495155-320232-944778</f>
        <v>74475123</v>
      </c>
      <c r="G7" s="9">
        <f>79876527-988096</f>
        <v>78888431</v>
      </c>
      <c r="H7" s="31">
        <f>-449026-785850+85825474</f>
        <v>84590598</v>
      </c>
    </row>
    <row r="8" spans="1:8" ht="30">
      <c r="A8" s="5" t="s">
        <v>5</v>
      </c>
      <c r="B8" s="6">
        <v>835329</v>
      </c>
      <c r="C8" s="7">
        <v>835329</v>
      </c>
      <c r="D8" s="7">
        <v>835329</v>
      </c>
      <c r="E8" s="7">
        <v>835329</v>
      </c>
      <c r="F8" s="8">
        <v>1032721</v>
      </c>
      <c r="G8" s="9">
        <v>1179019</v>
      </c>
      <c r="H8" s="31">
        <v>2243053</v>
      </c>
    </row>
    <row r="9" spans="1:8" ht="30">
      <c r="A9" s="5" t="s">
        <v>6</v>
      </c>
      <c r="B9" s="6">
        <v>0</v>
      </c>
      <c r="C9" s="7">
        <v>0</v>
      </c>
      <c r="D9" s="7">
        <v>24117</v>
      </c>
      <c r="E9" s="7">
        <v>14274</v>
      </c>
      <c r="F9" s="8">
        <v>43848</v>
      </c>
      <c r="G9" s="9">
        <v>26148</v>
      </c>
      <c r="H9" s="31">
        <v>36785</v>
      </c>
    </row>
    <row r="10" spans="1:8" ht="30.75" thickBot="1">
      <c r="A10" s="10" t="s">
        <v>7</v>
      </c>
      <c r="B10" s="11">
        <v>10042</v>
      </c>
      <c r="C10" s="12">
        <v>9944</v>
      </c>
      <c r="D10" s="12">
        <v>9671</v>
      </c>
      <c r="E10" s="12">
        <v>9198</v>
      </c>
      <c r="F10" s="13">
        <v>29375</v>
      </c>
      <c r="G10" s="14">
        <v>88000</v>
      </c>
      <c r="H10" s="13">
        <v>48000</v>
      </c>
    </row>
    <row r="11" spans="1:8" s="20" customFormat="1" ht="21" customHeight="1" thickBot="1">
      <c r="A11" s="15" t="s">
        <v>12</v>
      </c>
      <c r="B11" s="16">
        <f aca="true" t="shared" si="0" ref="B11:H11">SUM(B3:B10)</f>
        <v>71687663</v>
      </c>
      <c r="C11" s="17">
        <f t="shared" si="0"/>
        <v>72853371</v>
      </c>
      <c r="D11" s="17">
        <f t="shared" si="0"/>
        <v>77179683</v>
      </c>
      <c r="E11" s="17">
        <f t="shared" si="0"/>
        <v>80945600</v>
      </c>
      <c r="F11" s="18">
        <f t="shared" si="0"/>
        <v>87584809</v>
      </c>
      <c r="G11" s="19">
        <f t="shared" si="0"/>
        <v>91138578</v>
      </c>
      <c r="H11" s="18">
        <f t="shared" si="0"/>
        <v>98003972</v>
      </c>
    </row>
    <row r="12" spans="1:8" s="20" customFormat="1" ht="26.25" customHeight="1" thickBot="1">
      <c r="A12" s="21" t="s">
        <v>13</v>
      </c>
      <c r="B12" s="22">
        <f aca="true" t="shared" si="1" ref="B12:H12">B11/B18</f>
        <v>0.045753487947593346</v>
      </c>
      <c r="C12" s="23">
        <f t="shared" si="1"/>
        <v>0.044711091949614125</v>
      </c>
      <c r="D12" s="23">
        <f t="shared" si="1"/>
        <v>0.046580913697005545</v>
      </c>
      <c r="E12" s="23">
        <f t="shared" si="1"/>
        <v>0.04706771665264346</v>
      </c>
      <c r="F12" s="41">
        <f t="shared" si="1"/>
        <v>0.048674668443563156</v>
      </c>
      <c r="G12" s="44">
        <f t="shared" si="1"/>
        <v>0.04903962726288535</v>
      </c>
      <c r="H12" s="45">
        <f t="shared" si="1"/>
        <v>0.0494450133193413</v>
      </c>
    </row>
    <row r="13" spans="1:8" s="20" customFormat="1" ht="27.75" customHeight="1" thickBot="1">
      <c r="A13" s="39" t="s">
        <v>16</v>
      </c>
      <c r="B13" s="40"/>
      <c r="C13" s="40"/>
      <c r="D13" s="40"/>
      <c r="E13" s="40"/>
      <c r="F13" s="40"/>
      <c r="G13" s="42">
        <v>0.0478</v>
      </c>
      <c r="H13" s="43">
        <v>0.0486</v>
      </c>
    </row>
    <row r="14" spans="1:8" ht="36" customHeight="1">
      <c r="A14" s="159" t="s">
        <v>15</v>
      </c>
      <c r="B14" s="159"/>
      <c r="C14" s="159"/>
      <c r="D14" s="159"/>
      <c r="E14" s="159"/>
      <c r="F14" s="159"/>
      <c r="G14" s="160"/>
      <c r="H14" s="160"/>
    </row>
    <row r="15" spans="2:8" ht="15">
      <c r="B15" s="25"/>
      <c r="C15" s="25"/>
      <c r="D15" s="25"/>
      <c r="E15" s="25"/>
      <c r="F15" s="25"/>
      <c r="G15" s="25"/>
      <c r="H15" s="25"/>
    </row>
    <row r="16" spans="2:10" ht="15">
      <c r="B16" s="150" t="s">
        <v>1</v>
      </c>
      <c r="C16" s="150"/>
      <c r="D16" s="150"/>
      <c r="E16" s="150"/>
      <c r="F16" s="150"/>
      <c r="G16" s="150"/>
      <c r="H16" s="150"/>
      <c r="I16" s="150" t="s">
        <v>11</v>
      </c>
      <c r="J16" s="150"/>
    </row>
    <row r="17" spans="1:10" ht="15">
      <c r="A17" s="151" t="s">
        <v>8</v>
      </c>
      <c r="B17" s="2">
        <v>2011</v>
      </c>
      <c r="C17" s="2">
        <v>2012</v>
      </c>
      <c r="D17" s="2">
        <v>2013</v>
      </c>
      <c r="E17" s="2">
        <v>2014</v>
      </c>
      <c r="F17" s="2">
        <v>2015</v>
      </c>
      <c r="G17" s="2">
        <v>2016</v>
      </c>
      <c r="H17" s="2">
        <v>2017</v>
      </c>
      <c r="I17" s="2">
        <v>2018</v>
      </c>
      <c r="J17" s="2">
        <v>2019</v>
      </c>
    </row>
    <row r="18" spans="1:10" ht="15">
      <c r="A18" s="152"/>
      <c r="B18" s="27">
        <v>1566824000</v>
      </c>
      <c r="C18" s="27">
        <v>1629425000</v>
      </c>
      <c r="D18" s="27">
        <v>1656895000</v>
      </c>
      <c r="E18" s="27">
        <v>1719769000</v>
      </c>
      <c r="F18" s="27">
        <v>1799392000</v>
      </c>
      <c r="G18" s="27">
        <v>1858468000</v>
      </c>
      <c r="H18" s="27">
        <v>1982080000</v>
      </c>
      <c r="I18" s="27">
        <v>2104600000</v>
      </c>
      <c r="J18" s="27">
        <v>2233700000</v>
      </c>
    </row>
  </sheetData>
  <mergeCells count="7">
    <mergeCell ref="I16:J16"/>
    <mergeCell ref="A17:A18"/>
    <mergeCell ref="A1:A2"/>
    <mergeCell ref="G1:H1"/>
    <mergeCell ref="B1:F1"/>
    <mergeCell ref="B16:H16"/>
    <mergeCell ref="A14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  <headerFooter>
    <oddHeader>&amp;CNakłday w latach 2017/2018 liczone wg nowelizacji ustawy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130" zoomScaleNormal="130" workbookViewId="0" topLeftCell="A1">
      <selection activeCell="B5" sqref="B5:K5"/>
    </sheetView>
  </sheetViews>
  <sheetFormatPr defaultColWidth="9.140625" defaultRowHeight="15"/>
  <cols>
    <col min="1" max="3" width="9.140625" style="101" customWidth="1"/>
    <col min="4" max="4" width="13.7109375" style="101" customWidth="1"/>
    <col min="5" max="5" width="13.421875" style="101" customWidth="1"/>
    <col min="6" max="6" width="9.140625" style="101" customWidth="1"/>
    <col min="7" max="7" width="12.8515625" style="101" customWidth="1"/>
    <col min="8" max="9" width="14.7109375" style="101" customWidth="1"/>
    <col min="10" max="10" width="12.140625" style="101" customWidth="1"/>
    <col min="11" max="11" width="14.8515625" style="101" bestFit="1" customWidth="1"/>
    <col min="12" max="14" width="3.8515625" style="101" customWidth="1"/>
    <col min="15" max="16384" width="9.140625" style="101" customWidth="1"/>
  </cols>
  <sheetData>
    <row r="1" spans="1:11" ht="12.75">
      <c r="A1" s="136" t="s">
        <v>143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5" customHeight="1">
      <c r="A3" s="179" t="s">
        <v>39</v>
      </c>
      <c r="B3" s="181" t="s">
        <v>149</v>
      </c>
      <c r="C3" s="130" t="s">
        <v>72</v>
      </c>
      <c r="D3" s="131" t="s">
        <v>73</v>
      </c>
      <c r="E3" s="132" t="s">
        <v>119</v>
      </c>
      <c r="F3" s="133" t="s">
        <v>74</v>
      </c>
      <c r="G3" s="130" t="s">
        <v>75</v>
      </c>
      <c r="H3" s="130" t="s">
        <v>76</v>
      </c>
      <c r="I3" s="130" t="s">
        <v>77</v>
      </c>
      <c r="J3" s="133" t="s">
        <v>78</v>
      </c>
      <c r="K3" s="134" t="s">
        <v>79</v>
      </c>
    </row>
    <row r="4" spans="1:11" ht="89.25">
      <c r="A4" s="180"/>
      <c r="B4" s="182"/>
      <c r="C4" s="113" t="s">
        <v>71</v>
      </c>
      <c r="D4" s="113" t="s">
        <v>170</v>
      </c>
      <c r="E4" s="113" t="s">
        <v>158</v>
      </c>
      <c r="F4" s="113" t="s">
        <v>171</v>
      </c>
      <c r="G4" s="113" t="s">
        <v>159</v>
      </c>
      <c r="H4" s="113" t="s">
        <v>160</v>
      </c>
      <c r="I4" s="113" t="s">
        <v>122</v>
      </c>
      <c r="J4" s="113" t="s">
        <v>161</v>
      </c>
      <c r="K4" s="114" t="s">
        <v>123</v>
      </c>
    </row>
    <row r="5" spans="1:11" ht="12.75">
      <c r="A5" s="115"/>
      <c r="B5" s="178" t="s">
        <v>69</v>
      </c>
      <c r="C5" s="178"/>
      <c r="D5" s="178"/>
      <c r="E5" s="178"/>
      <c r="F5" s="178"/>
      <c r="G5" s="178"/>
      <c r="H5" s="178"/>
      <c r="I5" s="178"/>
      <c r="J5" s="178"/>
      <c r="K5" s="178"/>
    </row>
    <row r="6" spans="1:11" ht="12.75">
      <c r="A6" s="119">
        <v>2013</v>
      </c>
      <c r="B6" s="116">
        <v>105635.11200000001</v>
      </c>
      <c r="C6" s="117">
        <v>74639.14</v>
      </c>
      <c r="D6" s="117">
        <v>10533.585</v>
      </c>
      <c r="E6" s="117">
        <v>64105.55499999999</v>
      </c>
      <c r="F6" s="117">
        <v>6018.112</v>
      </c>
      <c r="G6" s="117">
        <v>4237.915</v>
      </c>
      <c r="H6" s="117">
        <v>1166.697</v>
      </c>
      <c r="I6" s="117">
        <v>613.5</v>
      </c>
      <c r="J6" s="118">
        <v>24977.86</v>
      </c>
      <c r="K6" s="118" t="s">
        <v>80</v>
      </c>
    </row>
    <row r="7" spans="1:11" ht="12.75">
      <c r="A7" s="119">
        <v>2014</v>
      </c>
      <c r="B7" s="116">
        <v>107457.868</v>
      </c>
      <c r="C7" s="117">
        <v>75928.64899999999</v>
      </c>
      <c r="D7" s="117">
        <v>10016.601999999999</v>
      </c>
      <c r="E7" s="117">
        <v>65912.047</v>
      </c>
      <c r="F7" s="117">
        <v>6679.0070000000005</v>
      </c>
      <c r="G7" s="117">
        <v>4868.8949999999995</v>
      </c>
      <c r="H7" s="117">
        <v>1130.112</v>
      </c>
      <c r="I7" s="117">
        <v>680</v>
      </c>
      <c r="J7" s="118">
        <v>24850.212</v>
      </c>
      <c r="K7" s="118" t="s">
        <v>80</v>
      </c>
    </row>
    <row r="8" spans="1:11" ht="12.75">
      <c r="A8" s="119">
        <v>2015</v>
      </c>
      <c r="B8" s="116">
        <v>114142.43499999998</v>
      </c>
      <c r="C8" s="117">
        <v>79886.59499999999</v>
      </c>
      <c r="D8" s="117">
        <v>10552.668</v>
      </c>
      <c r="E8" s="117">
        <v>69333.927</v>
      </c>
      <c r="F8" s="117">
        <v>7721.949000000001</v>
      </c>
      <c r="G8" s="117">
        <v>5752.0650000000005</v>
      </c>
      <c r="H8" s="117">
        <v>1199.884</v>
      </c>
      <c r="I8" s="117">
        <v>770</v>
      </c>
      <c r="J8" s="118">
        <v>26533.891</v>
      </c>
      <c r="K8" s="118" t="s">
        <v>80</v>
      </c>
    </row>
    <row r="9" spans="1:11" ht="12.75">
      <c r="A9" s="119">
        <v>2016</v>
      </c>
      <c r="B9" s="116">
        <v>122165.218</v>
      </c>
      <c r="C9" s="117">
        <v>84410.887</v>
      </c>
      <c r="D9" s="117">
        <v>11824.162</v>
      </c>
      <c r="E9" s="117">
        <v>72586.72500000002</v>
      </c>
      <c r="F9" s="117">
        <v>9967.143</v>
      </c>
      <c r="G9" s="117">
        <v>6540.192</v>
      </c>
      <c r="H9" s="117">
        <v>1483.0169999999998</v>
      </c>
      <c r="I9" s="117">
        <v>1943.934</v>
      </c>
      <c r="J9" s="118">
        <v>27787.188000000002</v>
      </c>
      <c r="K9" s="118" t="s">
        <v>80</v>
      </c>
    </row>
    <row r="10" spans="1:11" ht="12.75">
      <c r="A10" s="119">
        <v>2017</v>
      </c>
      <c r="B10" s="116">
        <v>130535.814</v>
      </c>
      <c r="C10" s="117">
        <v>90445.504</v>
      </c>
      <c r="D10" s="117">
        <v>13515.144</v>
      </c>
      <c r="E10" s="117">
        <v>76930.36</v>
      </c>
      <c r="F10" s="117">
        <v>10411.12</v>
      </c>
      <c r="G10" s="117">
        <v>7361.282</v>
      </c>
      <c r="H10" s="117">
        <v>1437.59</v>
      </c>
      <c r="I10" s="117">
        <v>1612.248</v>
      </c>
      <c r="J10" s="118">
        <v>29679.19</v>
      </c>
      <c r="K10" s="118" t="s">
        <v>80</v>
      </c>
    </row>
    <row r="11" spans="1:11" ht="12.75">
      <c r="A11" s="119">
        <v>2018</v>
      </c>
      <c r="B11" s="116">
        <v>134244.4</v>
      </c>
      <c r="C11" s="117">
        <v>95977.057</v>
      </c>
      <c r="D11" s="117">
        <v>13381.757</v>
      </c>
      <c r="E11" s="117">
        <v>82595.3</v>
      </c>
      <c r="F11" s="117">
        <v>10854.191</v>
      </c>
      <c r="G11" s="117">
        <v>8196.554</v>
      </c>
      <c r="H11" s="117">
        <v>1560.312</v>
      </c>
      <c r="I11" s="117">
        <v>1097.325</v>
      </c>
      <c r="J11" s="118">
        <v>27413.152</v>
      </c>
      <c r="K11" s="118" t="s">
        <v>80</v>
      </c>
    </row>
    <row r="12" spans="1:11" ht="14.25">
      <c r="A12" s="110" t="s">
        <v>138</v>
      </c>
      <c r="B12" s="116">
        <v>147838.53</v>
      </c>
      <c r="C12" s="117">
        <v>106113.92599999999</v>
      </c>
      <c r="D12" s="117">
        <v>14693.641</v>
      </c>
      <c r="E12" s="117">
        <v>91420.28499999999</v>
      </c>
      <c r="F12" s="117">
        <v>12022.687</v>
      </c>
      <c r="G12" s="117">
        <v>9166.507</v>
      </c>
      <c r="H12" s="117">
        <v>1642.4070000000002</v>
      </c>
      <c r="I12" s="117">
        <v>1213.773</v>
      </c>
      <c r="J12" s="118">
        <v>29701.916999999998</v>
      </c>
      <c r="K12" s="118" t="s">
        <v>80</v>
      </c>
    </row>
    <row r="13" spans="1:11" ht="14.25">
      <c r="A13" s="110" t="s">
        <v>139</v>
      </c>
      <c r="B13" s="116">
        <v>165672.386</v>
      </c>
      <c r="C13" s="117">
        <v>121478.932</v>
      </c>
      <c r="D13" s="117" t="s">
        <v>124</v>
      </c>
      <c r="E13" s="117" t="s">
        <v>124</v>
      </c>
      <c r="F13" s="117">
        <v>11955.587</v>
      </c>
      <c r="G13" s="117" t="s">
        <v>124</v>
      </c>
      <c r="H13" s="117" t="s">
        <v>124</v>
      </c>
      <c r="I13" s="117" t="s">
        <v>124</v>
      </c>
      <c r="J13" s="118">
        <v>32237.867</v>
      </c>
      <c r="K13" s="118" t="s">
        <v>80</v>
      </c>
    </row>
    <row r="14" spans="1:11" ht="12.75">
      <c r="A14" s="128"/>
      <c r="B14" s="183" t="s">
        <v>67</v>
      </c>
      <c r="C14" s="183"/>
      <c r="D14" s="183"/>
      <c r="E14" s="183"/>
      <c r="F14" s="183"/>
      <c r="G14" s="183"/>
      <c r="H14" s="183"/>
      <c r="I14" s="183"/>
      <c r="J14" s="183"/>
      <c r="K14" s="183"/>
    </row>
    <row r="15" spans="1:11" ht="12.75">
      <c r="A15" s="119">
        <v>2013</v>
      </c>
      <c r="B15" s="116">
        <f>B6/$B6*100</f>
        <v>100</v>
      </c>
      <c r="C15" s="116">
        <f aca="true" t="shared" si="0" ref="C15:J15">C6/$B6*100</f>
        <v>70.65751016574868</v>
      </c>
      <c r="D15" s="116">
        <f t="shared" si="0"/>
        <v>9.971670215108022</v>
      </c>
      <c r="E15" s="116">
        <f t="shared" si="0"/>
        <v>60.68583995064064</v>
      </c>
      <c r="F15" s="116">
        <f t="shared" si="0"/>
        <v>5.697075419392748</v>
      </c>
      <c r="G15" s="116">
        <f t="shared" si="0"/>
        <v>4.011843145487458</v>
      </c>
      <c r="H15" s="116">
        <f t="shared" si="0"/>
        <v>1.1044594717710905</v>
      </c>
      <c r="I15" s="116">
        <f t="shared" si="0"/>
        <v>0.5807728021341994</v>
      </c>
      <c r="J15" s="116">
        <f t="shared" si="0"/>
        <v>23.645414414858575</v>
      </c>
      <c r="K15" s="118" t="s">
        <v>80</v>
      </c>
    </row>
    <row r="16" spans="1:11" ht="12.75">
      <c r="A16" s="119">
        <v>2014</v>
      </c>
      <c r="B16" s="116">
        <f aca="true" t="shared" si="1" ref="B16:J16">B7/$B7*100</f>
        <v>100</v>
      </c>
      <c r="C16" s="117">
        <f t="shared" si="1"/>
        <v>70.65899446283449</v>
      </c>
      <c r="D16" s="117">
        <f t="shared" si="1"/>
        <v>9.321422606299986</v>
      </c>
      <c r="E16" s="117">
        <f t="shared" si="1"/>
        <v>61.33757185653451</v>
      </c>
      <c r="F16" s="117">
        <f t="shared" si="1"/>
        <v>6.215465767476422</v>
      </c>
      <c r="G16" s="117">
        <f t="shared" si="1"/>
        <v>4.530980458313206</v>
      </c>
      <c r="H16" s="117">
        <f t="shared" si="1"/>
        <v>1.0516791567091206</v>
      </c>
      <c r="I16" s="117">
        <f t="shared" si="1"/>
        <v>0.6328061524540949</v>
      </c>
      <c r="J16" s="118">
        <f t="shared" si="1"/>
        <v>23.125539769689084</v>
      </c>
      <c r="K16" s="118" t="s">
        <v>80</v>
      </c>
    </row>
    <row r="17" spans="1:11" ht="12.75">
      <c r="A17" s="119">
        <v>2015</v>
      </c>
      <c r="B17" s="116">
        <f aca="true" t="shared" si="2" ref="B17:J17">B8/$B8*100</f>
        <v>100</v>
      </c>
      <c r="C17" s="116">
        <f t="shared" si="2"/>
        <v>69.98851478856221</v>
      </c>
      <c r="D17" s="116">
        <f t="shared" si="2"/>
        <v>9.245175118263424</v>
      </c>
      <c r="E17" s="116">
        <f t="shared" si="2"/>
        <v>60.74333967029879</v>
      </c>
      <c r="F17" s="116">
        <f t="shared" si="2"/>
        <v>6.765186847468255</v>
      </c>
      <c r="G17" s="116">
        <f t="shared" si="2"/>
        <v>5.039374707574796</v>
      </c>
      <c r="H17" s="116">
        <f t="shared" si="2"/>
        <v>1.0512164034348839</v>
      </c>
      <c r="I17" s="116">
        <f t="shared" si="2"/>
        <v>0.6745957364585748</v>
      </c>
      <c r="J17" s="116">
        <f t="shared" si="2"/>
        <v>23.246298363969547</v>
      </c>
      <c r="K17" s="118" t="s">
        <v>80</v>
      </c>
    </row>
    <row r="18" spans="1:11" ht="12.75">
      <c r="A18" s="119">
        <v>2016</v>
      </c>
      <c r="B18" s="116">
        <f aca="true" t="shared" si="3" ref="B18:J18">B9/$B9*100</f>
        <v>100</v>
      </c>
      <c r="C18" s="116">
        <f t="shared" si="3"/>
        <v>69.09567909910332</v>
      </c>
      <c r="D18" s="116">
        <f t="shared" si="3"/>
        <v>9.678828551674995</v>
      </c>
      <c r="E18" s="116">
        <f t="shared" si="3"/>
        <v>59.41685054742833</v>
      </c>
      <c r="F18" s="116">
        <f t="shared" si="3"/>
        <v>8.158740403508306</v>
      </c>
      <c r="G18" s="116">
        <f t="shared" si="3"/>
        <v>5.353563073902099</v>
      </c>
      <c r="H18" s="116">
        <f t="shared" si="3"/>
        <v>1.2139437266014619</v>
      </c>
      <c r="I18" s="116">
        <f t="shared" si="3"/>
        <v>1.591233603004744</v>
      </c>
      <c r="J18" s="116">
        <f t="shared" si="3"/>
        <v>22.745580497388385</v>
      </c>
      <c r="K18" s="118" t="s">
        <v>80</v>
      </c>
    </row>
    <row r="19" spans="1:11" ht="12.75">
      <c r="A19" s="119">
        <v>2017</v>
      </c>
      <c r="B19" s="116">
        <f aca="true" t="shared" si="4" ref="B19:J19">B10/$B10*100</f>
        <v>100</v>
      </c>
      <c r="C19" s="116">
        <f t="shared" si="4"/>
        <v>69.287884472839</v>
      </c>
      <c r="D19" s="116">
        <f t="shared" si="4"/>
        <v>10.353590777776894</v>
      </c>
      <c r="E19" s="116">
        <f t="shared" si="4"/>
        <v>58.93429369506211</v>
      </c>
      <c r="F19" s="116">
        <f t="shared" si="4"/>
        <v>7.975680911600246</v>
      </c>
      <c r="G19" s="116">
        <f t="shared" si="4"/>
        <v>5.639281492510554</v>
      </c>
      <c r="H19" s="116">
        <f t="shared" si="4"/>
        <v>1.1012992955327954</v>
      </c>
      <c r="I19" s="116">
        <f t="shared" si="4"/>
        <v>1.2351001235568961</v>
      </c>
      <c r="J19" s="116">
        <f t="shared" si="4"/>
        <v>22.736434615560754</v>
      </c>
      <c r="K19" s="118" t="s">
        <v>80</v>
      </c>
    </row>
    <row r="20" spans="1:11" ht="12.75">
      <c r="A20" s="119">
        <v>2018</v>
      </c>
      <c r="B20" s="116">
        <f aca="true" t="shared" si="5" ref="B20:J20">B11/$B11*100</f>
        <v>100</v>
      </c>
      <c r="C20" s="116">
        <f t="shared" si="5"/>
        <v>71.49427238678113</v>
      </c>
      <c r="D20" s="116">
        <f t="shared" si="5"/>
        <v>9.968205005199472</v>
      </c>
      <c r="E20" s="116">
        <f t="shared" si="5"/>
        <v>61.52606738158166</v>
      </c>
      <c r="F20" s="116">
        <f t="shared" si="5"/>
        <v>8.085395740902415</v>
      </c>
      <c r="G20" s="116">
        <f t="shared" si="5"/>
        <v>6.105695284123583</v>
      </c>
      <c r="H20" s="116">
        <f t="shared" si="5"/>
        <v>1.1622920583651906</v>
      </c>
      <c r="I20" s="116">
        <f t="shared" si="5"/>
        <v>0.8174083984136395</v>
      </c>
      <c r="J20" s="116">
        <f t="shared" si="5"/>
        <v>20.42033187231646</v>
      </c>
      <c r="K20" s="118" t="s">
        <v>80</v>
      </c>
    </row>
    <row r="21" spans="1:11" ht="14.25">
      <c r="A21" s="110" t="s">
        <v>138</v>
      </c>
      <c r="B21" s="116">
        <f aca="true" t="shared" si="6" ref="B21:J21">B12/$B12*100</f>
        <v>100</v>
      </c>
      <c r="C21" s="116">
        <f t="shared" si="6"/>
        <v>71.77690822548087</v>
      </c>
      <c r="D21" s="116">
        <f t="shared" si="6"/>
        <v>9.938979371615774</v>
      </c>
      <c r="E21" s="116">
        <f t="shared" si="6"/>
        <v>61.83792885386509</v>
      </c>
      <c r="F21" s="116">
        <f t="shared" si="6"/>
        <v>8.132309621855683</v>
      </c>
      <c r="G21" s="116">
        <f t="shared" si="6"/>
        <v>6.200350476969704</v>
      </c>
      <c r="H21" s="116">
        <f t="shared" si="6"/>
        <v>1.1109465171224309</v>
      </c>
      <c r="I21" s="116">
        <f t="shared" si="6"/>
        <v>0.8210126277635472</v>
      </c>
      <c r="J21" s="116">
        <f t="shared" si="6"/>
        <v>20.090782152663447</v>
      </c>
      <c r="K21" s="118" t="s">
        <v>80</v>
      </c>
    </row>
    <row r="22" spans="1:11" ht="14.25">
      <c r="A22" s="110" t="s">
        <v>139</v>
      </c>
      <c r="B22" s="116">
        <f aca="true" t="shared" si="7" ref="B22:J22">B13/$B13*100</f>
        <v>100</v>
      </c>
      <c r="C22" s="116">
        <f t="shared" si="7"/>
        <v>73.32479173686797</v>
      </c>
      <c r="D22" s="116" t="s">
        <v>124</v>
      </c>
      <c r="E22" s="116" t="s">
        <v>124</v>
      </c>
      <c r="F22" s="116">
        <f t="shared" si="7"/>
        <v>7.216402979794109</v>
      </c>
      <c r="G22" s="116" t="s">
        <v>124</v>
      </c>
      <c r="H22" s="116" t="s">
        <v>124</v>
      </c>
      <c r="I22" s="116" t="s">
        <v>124</v>
      </c>
      <c r="J22" s="116">
        <f t="shared" si="7"/>
        <v>19.458805283337924</v>
      </c>
      <c r="K22" s="118" t="s">
        <v>80</v>
      </c>
    </row>
    <row r="23" spans="1:11" ht="12.7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</row>
    <row r="24" spans="1:11" ht="14.25">
      <c r="A24" s="104" t="s">
        <v>166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</row>
    <row r="25" spans="1:11" ht="14.25">
      <c r="A25" s="112" t="s">
        <v>146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</row>
    <row r="26" spans="1:11" ht="14.25">
      <c r="A26" s="104" t="s">
        <v>141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</row>
    <row r="27" ht="15" customHeight="1"/>
    <row r="28" ht="15" customHeight="1"/>
  </sheetData>
  <mergeCells count="4">
    <mergeCell ref="B5:K5"/>
    <mergeCell ref="A3:A4"/>
    <mergeCell ref="B3:B4"/>
    <mergeCell ref="B14:K1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130" zoomScaleNormal="130" workbookViewId="0" topLeftCell="A1">
      <selection activeCell="A3" sqref="A3:A4"/>
    </sheetView>
  </sheetViews>
  <sheetFormatPr defaultColWidth="9.140625" defaultRowHeight="15"/>
  <cols>
    <col min="1" max="1" width="7.8515625" style="101" customWidth="1"/>
    <col min="2" max="3" width="9.140625" style="101" customWidth="1"/>
    <col min="4" max="4" width="13.28125" style="101" customWidth="1"/>
    <col min="5" max="5" width="14.421875" style="101" customWidth="1"/>
    <col min="6" max="6" width="10.28125" style="101" customWidth="1"/>
    <col min="7" max="7" width="9.140625" style="101" customWidth="1"/>
    <col min="8" max="8" width="11.00390625" style="101" customWidth="1"/>
    <col min="9" max="9" width="12.28125" style="101" customWidth="1"/>
    <col min="10" max="10" width="10.8515625" style="101" customWidth="1"/>
    <col min="11" max="11" width="12.57421875" style="101" customWidth="1"/>
    <col min="12" max="12" width="10.421875" style="102" customWidth="1"/>
    <col min="13" max="16384" width="9.140625" style="101" customWidth="1"/>
  </cols>
  <sheetData>
    <row r="1" spans="1:12" ht="12.75">
      <c r="A1" s="136" t="s">
        <v>167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11"/>
    </row>
    <row r="2" spans="1:12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1"/>
    </row>
    <row r="3" spans="1:12" ht="12.75">
      <c r="A3" s="176" t="s">
        <v>39</v>
      </c>
      <c r="B3" s="177" t="s">
        <v>68</v>
      </c>
      <c r="C3" s="130" t="s">
        <v>81</v>
      </c>
      <c r="D3" s="130" t="s">
        <v>82</v>
      </c>
      <c r="E3" s="130" t="s">
        <v>83</v>
      </c>
      <c r="F3" s="130" t="s">
        <v>85</v>
      </c>
      <c r="G3" s="130" t="s">
        <v>86</v>
      </c>
      <c r="H3" s="130" t="s">
        <v>87</v>
      </c>
      <c r="I3" s="130" t="s">
        <v>88</v>
      </c>
      <c r="J3" s="130" t="s">
        <v>90</v>
      </c>
      <c r="K3" s="130" t="s">
        <v>91</v>
      </c>
      <c r="L3" s="130" t="s">
        <v>93</v>
      </c>
    </row>
    <row r="4" spans="1:12" ht="99.75" customHeight="1">
      <c r="A4" s="176"/>
      <c r="B4" s="177"/>
      <c r="C4" s="113" t="s">
        <v>94</v>
      </c>
      <c r="D4" s="113" t="s">
        <v>95</v>
      </c>
      <c r="E4" s="113" t="s">
        <v>96</v>
      </c>
      <c r="F4" s="113" t="s">
        <v>84</v>
      </c>
      <c r="G4" s="113" t="s">
        <v>97</v>
      </c>
      <c r="H4" s="113" t="s">
        <v>172</v>
      </c>
      <c r="I4" s="113" t="s">
        <v>98</v>
      </c>
      <c r="J4" s="113" t="s">
        <v>89</v>
      </c>
      <c r="K4" s="113" t="s">
        <v>144</v>
      </c>
      <c r="L4" s="113" t="s">
        <v>92</v>
      </c>
    </row>
    <row r="5" spans="1:12" ht="12.75">
      <c r="A5" s="115"/>
      <c r="B5" s="184" t="s">
        <v>99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119">
        <v>2013</v>
      </c>
      <c r="B6" s="116">
        <v>105635.11200000001</v>
      </c>
      <c r="C6" s="117">
        <v>59304.412</v>
      </c>
      <c r="D6" s="117">
        <v>3819.568</v>
      </c>
      <c r="E6" s="117">
        <v>6239.901</v>
      </c>
      <c r="F6" s="117">
        <v>4979.755</v>
      </c>
      <c r="G6" s="117">
        <v>25307.543</v>
      </c>
      <c r="H6" s="117">
        <v>22926.929</v>
      </c>
      <c r="I6" s="117">
        <v>2380.614</v>
      </c>
      <c r="J6" s="118">
        <v>2725.6659999999997</v>
      </c>
      <c r="K6" s="118">
        <v>2758.239</v>
      </c>
      <c r="L6" s="118">
        <v>500.02799999999996</v>
      </c>
    </row>
    <row r="7" spans="1:12" ht="12.75">
      <c r="A7" s="119">
        <v>2014</v>
      </c>
      <c r="B7" s="116">
        <v>107457.868</v>
      </c>
      <c r="C7" s="117">
        <v>60845.236999999994</v>
      </c>
      <c r="D7" s="117">
        <v>3920.553</v>
      </c>
      <c r="E7" s="117">
        <v>6133.831999999999</v>
      </c>
      <c r="F7" s="117">
        <v>5080.259000000001</v>
      </c>
      <c r="G7" s="117">
        <v>25647.206000000006</v>
      </c>
      <c r="H7" s="117">
        <v>23069.002</v>
      </c>
      <c r="I7" s="117">
        <v>2578.204</v>
      </c>
      <c r="J7" s="118">
        <v>2908.22</v>
      </c>
      <c r="K7" s="118">
        <v>2457.746</v>
      </c>
      <c r="L7" s="118">
        <v>464.815</v>
      </c>
    </row>
    <row r="8" spans="1:12" ht="12.75">
      <c r="A8" s="119">
        <v>2015</v>
      </c>
      <c r="B8" s="116">
        <v>114142.43499999998</v>
      </c>
      <c r="C8" s="116">
        <v>65924.255</v>
      </c>
      <c r="D8" s="116">
        <v>4075.762999999999</v>
      </c>
      <c r="E8" s="116">
        <v>6674.428000000001</v>
      </c>
      <c r="F8" s="116">
        <v>5340.404</v>
      </c>
      <c r="G8" s="116">
        <v>26718.239999999998</v>
      </c>
      <c r="H8" s="116">
        <v>23931.136</v>
      </c>
      <c r="I8" s="116">
        <v>2787.1040000000003</v>
      </c>
      <c r="J8" s="116">
        <v>3060.8280000000004</v>
      </c>
      <c r="K8" s="116">
        <v>1878.529</v>
      </c>
      <c r="L8" s="118">
        <v>469.988</v>
      </c>
    </row>
    <row r="9" spans="1:12" ht="12.75">
      <c r="A9" s="119">
        <v>2016</v>
      </c>
      <c r="B9" s="116">
        <v>122165.21800000001</v>
      </c>
      <c r="C9" s="116">
        <v>69762.50800000002</v>
      </c>
      <c r="D9" s="116">
        <v>5806.09</v>
      </c>
      <c r="E9" s="116">
        <v>7246.343999999999</v>
      </c>
      <c r="F9" s="116">
        <v>4569.124000000001</v>
      </c>
      <c r="G9" s="116">
        <v>28300.045</v>
      </c>
      <c r="H9" s="116">
        <v>25558.623</v>
      </c>
      <c r="I9" s="116">
        <v>2741.4219999999996</v>
      </c>
      <c r="J9" s="116">
        <v>3569.084</v>
      </c>
      <c r="K9" s="116">
        <v>2314.87</v>
      </c>
      <c r="L9" s="118">
        <v>597.153</v>
      </c>
    </row>
    <row r="10" spans="1:12" ht="12.75">
      <c r="A10" s="119">
        <v>2017</v>
      </c>
      <c r="B10" s="116">
        <v>130535.81399999997</v>
      </c>
      <c r="C10" s="116">
        <v>75954.27499999997</v>
      </c>
      <c r="D10" s="116">
        <v>6283.357999999999</v>
      </c>
      <c r="E10" s="116">
        <v>7879.413999999999</v>
      </c>
      <c r="F10" s="116">
        <v>4843.399</v>
      </c>
      <c r="G10" s="116">
        <v>29588.614999999998</v>
      </c>
      <c r="H10" s="116">
        <v>26539.01</v>
      </c>
      <c r="I10" s="116">
        <v>3049.6049999999996</v>
      </c>
      <c r="J10" s="116">
        <v>3106.901</v>
      </c>
      <c r="K10" s="116">
        <v>2325.6040000000003</v>
      </c>
      <c r="L10" s="118">
        <v>554.248</v>
      </c>
    </row>
    <row r="11" spans="1:12" ht="12.75">
      <c r="A11" s="119">
        <v>2018</v>
      </c>
      <c r="B11" s="116">
        <v>134244.4</v>
      </c>
      <c r="C11" s="116">
        <v>77092.318</v>
      </c>
      <c r="D11" s="116">
        <v>6896.888000000001</v>
      </c>
      <c r="E11" s="116">
        <v>8300.035</v>
      </c>
      <c r="F11" s="116">
        <v>4979.226000000001</v>
      </c>
      <c r="G11" s="116">
        <v>30723.351</v>
      </c>
      <c r="H11" s="116">
        <v>27914.843</v>
      </c>
      <c r="I11" s="116">
        <v>2808.508</v>
      </c>
      <c r="J11" s="116">
        <v>3065.377</v>
      </c>
      <c r="K11" s="116">
        <v>2446.582</v>
      </c>
      <c r="L11" s="118">
        <v>740.623</v>
      </c>
    </row>
    <row r="12" spans="1:12" ht="14.25">
      <c r="A12" s="110" t="s">
        <v>145</v>
      </c>
      <c r="B12" s="116">
        <v>147838.53</v>
      </c>
      <c r="C12" s="116">
        <v>87111.23700000001</v>
      </c>
      <c r="D12" s="116">
        <v>6686.067</v>
      </c>
      <c r="E12" s="116">
        <v>9936.509</v>
      </c>
      <c r="F12" s="116">
        <v>5535.727000000001</v>
      </c>
      <c r="G12" s="116">
        <v>32187.058</v>
      </c>
      <c r="H12" s="116">
        <v>29123.31</v>
      </c>
      <c r="I12" s="116">
        <v>3063.748</v>
      </c>
      <c r="J12" s="116">
        <v>3085.629</v>
      </c>
      <c r="K12" s="116">
        <v>2478.875</v>
      </c>
      <c r="L12" s="120">
        <v>817.428</v>
      </c>
    </row>
    <row r="13" spans="1:12" ht="12.75">
      <c r="A13" s="104"/>
      <c r="B13" s="185" t="s">
        <v>67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</row>
    <row r="14" spans="1:12" ht="12.75">
      <c r="A14" s="119">
        <v>2013</v>
      </c>
      <c r="B14" s="116">
        <f aca="true" t="shared" si="0" ref="B14:H20">B6/$B6*100</f>
        <v>100</v>
      </c>
      <c r="C14" s="117">
        <f t="shared" si="0"/>
        <v>56.1408142398713</v>
      </c>
      <c r="D14" s="117">
        <f t="shared" si="0"/>
        <v>3.6158128937279868</v>
      </c>
      <c r="E14" s="117">
        <f t="shared" si="0"/>
        <v>5.907033070594936</v>
      </c>
      <c r="F14" s="117">
        <f t="shared" si="0"/>
        <v>4.714109641877409</v>
      </c>
      <c r="G14" s="117">
        <f t="shared" si="0"/>
        <v>23.95751045353178</v>
      </c>
      <c r="H14" s="117">
        <f t="shared" si="0"/>
        <v>21.70389046399648</v>
      </c>
      <c r="I14" s="117" t="s">
        <v>80</v>
      </c>
      <c r="J14" s="118">
        <f>J6/$B6*100</f>
        <v>2.580265167892281</v>
      </c>
      <c r="K14" s="118">
        <f>K6/$B6*100</f>
        <v>2.611100559064111</v>
      </c>
      <c r="L14" s="118" t="s">
        <v>80</v>
      </c>
    </row>
    <row r="15" spans="1:12" ht="12.75">
      <c r="A15" s="119">
        <v>2014</v>
      </c>
      <c r="B15" s="116">
        <f t="shared" si="0"/>
        <v>100</v>
      </c>
      <c r="C15" s="117">
        <f t="shared" si="0"/>
        <v>56.62241223695224</v>
      </c>
      <c r="D15" s="117">
        <f t="shared" si="0"/>
        <v>3.648455969738763</v>
      </c>
      <c r="E15" s="117">
        <f t="shared" si="0"/>
        <v>5.708127393705595</v>
      </c>
      <c r="F15" s="117">
        <f t="shared" si="0"/>
        <v>4.7276752224416</v>
      </c>
      <c r="G15" s="117">
        <f t="shared" si="0"/>
        <v>23.86722022067291</v>
      </c>
      <c r="H15" s="117">
        <f t="shared" si="0"/>
        <v>21.467950583199734</v>
      </c>
      <c r="I15" s="117">
        <f aca="true" t="shared" si="1" ref="I15:I20">I7/$B7*100</f>
        <v>2.3992696374731723</v>
      </c>
      <c r="J15" s="118">
        <f aca="true" t="shared" si="2" ref="J15:K15">J7/$B7*100</f>
        <v>2.7063816304265407</v>
      </c>
      <c r="K15" s="118">
        <f t="shared" si="2"/>
        <v>2.2871717499550615</v>
      </c>
      <c r="L15" s="118">
        <f aca="true" t="shared" si="3" ref="L15:L20">L7/$B7*100</f>
        <v>0.4325555761072795</v>
      </c>
    </row>
    <row r="16" spans="1:12" ht="12.75">
      <c r="A16" s="119">
        <v>2015</v>
      </c>
      <c r="B16" s="116">
        <f t="shared" si="0"/>
        <v>100</v>
      </c>
      <c r="C16" s="117">
        <f t="shared" si="0"/>
        <v>57.75613162624401</v>
      </c>
      <c r="D16" s="117">
        <f t="shared" si="0"/>
        <v>3.5707692761241687</v>
      </c>
      <c r="E16" s="117">
        <f t="shared" si="0"/>
        <v>5.847455418311342</v>
      </c>
      <c r="F16" s="117">
        <f t="shared" si="0"/>
        <v>4.67871918099522</v>
      </c>
      <c r="G16" s="117">
        <f t="shared" si="0"/>
        <v>23.407806220359678</v>
      </c>
      <c r="H16" s="117">
        <f t="shared" si="0"/>
        <v>20.966028979493913</v>
      </c>
      <c r="I16" s="117">
        <f t="shared" si="1"/>
        <v>2.4417772408657665</v>
      </c>
      <c r="J16" s="118">
        <f aca="true" t="shared" si="4" ref="J16:K16">J8/$B8*100</f>
        <v>2.6815863880948405</v>
      </c>
      <c r="K16" s="118">
        <f t="shared" si="4"/>
        <v>1.6457761743036234</v>
      </c>
      <c r="L16" s="118">
        <f t="shared" si="3"/>
        <v>0.41175571556713336</v>
      </c>
    </row>
    <row r="17" spans="1:12" ht="12.75">
      <c r="A17" s="119">
        <v>2016</v>
      </c>
      <c r="B17" s="116">
        <f t="shared" si="0"/>
        <v>100</v>
      </c>
      <c r="C17" s="117">
        <f t="shared" si="0"/>
        <v>57.105049327542645</v>
      </c>
      <c r="D17" s="117">
        <f t="shared" si="0"/>
        <v>4.752653901865914</v>
      </c>
      <c r="E17" s="117">
        <f t="shared" si="0"/>
        <v>5.9315933934649046</v>
      </c>
      <c r="F17" s="117">
        <f t="shared" si="0"/>
        <v>3.7401185663172973</v>
      </c>
      <c r="G17" s="117">
        <f t="shared" si="0"/>
        <v>23.16538656690319</v>
      </c>
      <c r="H17" s="117">
        <f t="shared" si="0"/>
        <v>20.921358319845176</v>
      </c>
      <c r="I17" s="117">
        <f t="shared" si="1"/>
        <v>2.2440282470580124</v>
      </c>
      <c r="J17" s="118">
        <f aca="true" t="shared" si="5" ref="J17:K17">J9/$B9*100</f>
        <v>2.921522229019392</v>
      </c>
      <c r="K17" s="118">
        <f t="shared" si="5"/>
        <v>1.8948683085884557</v>
      </c>
      <c r="L17" s="118">
        <f t="shared" si="3"/>
        <v>0.48880770629820347</v>
      </c>
    </row>
    <row r="18" spans="1:12" ht="12.75">
      <c r="A18" s="119">
        <v>2017</v>
      </c>
      <c r="B18" s="116">
        <f t="shared" si="0"/>
        <v>100</v>
      </c>
      <c r="C18" s="117">
        <f t="shared" si="0"/>
        <v>58.18654105148491</v>
      </c>
      <c r="D18" s="117">
        <f t="shared" si="0"/>
        <v>4.813512711538307</v>
      </c>
      <c r="E18" s="117">
        <f t="shared" si="0"/>
        <v>6.036208576444776</v>
      </c>
      <c r="F18" s="117">
        <f t="shared" si="0"/>
        <v>3.7103985883904635</v>
      </c>
      <c r="G18" s="117">
        <f t="shared" si="0"/>
        <v>22.667047527661648</v>
      </c>
      <c r="H18" s="117">
        <f t="shared" si="0"/>
        <v>20.33082660364764</v>
      </c>
      <c r="I18" s="117">
        <f t="shared" si="1"/>
        <v>2.336220924014003</v>
      </c>
      <c r="J18" s="118">
        <f aca="true" t="shared" si="6" ref="J18:K18">J10/$B10*100</f>
        <v>2.380113859021096</v>
      </c>
      <c r="K18" s="118">
        <f t="shared" si="6"/>
        <v>1.7815830987195598</v>
      </c>
      <c r="L18" s="118">
        <f t="shared" si="3"/>
        <v>0.42459458673923783</v>
      </c>
    </row>
    <row r="19" spans="1:12" ht="12.75">
      <c r="A19" s="119">
        <v>2018</v>
      </c>
      <c r="B19" s="116">
        <f t="shared" si="0"/>
        <v>100</v>
      </c>
      <c r="C19" s="117">
        <f t="shared" si="0"/>
        <v>57.42684089615656</v>
      </c>
      <c r="D19" s="117">
        <f t="shared" si="0"/>
        <v>5.13756104537694</v>
      </c>
      <c r="E19" s="117">
        <f t="shared" si="0"/>
        <v>6.1827793189138625</v>
      </c>
      <c r="F19" s="117">
        <f t="shared" si="0"/>
        <v>3.709075387874653</v>
      </c>
      <c r="G19" s="117">
        <f t="shared" si="0"/>
        <v>22.886132307939846</v>
      </c>
      <c r="H19" s="117">
        <f t="shared" si="0"/>
        <v>20.7940465300601</v>
      </c>
      <c r="I19" s="117">
        <f t="shared" si="1"/>
        <v>2.0920857778797477</v>
      </c>
      <c r="J19" s="118">
        <f aca="true" t="shared" si="7" ref="J19:K19">J11/$B11*100</f>
        <v>2.283430072315866</v>
      </c>
      <c r="K19" s="118">
        <f t="shared" si="7"/>
        <v>1.8224834704464394</v>
      </c>
      <c r="L19" s="118">
        <f t="shared" si="3"/>
        <v>0.5516975009758323</v>
      </c>
    </row>
    <row r="20" spans="1:12" ht="14.25">
      <c r="A20" s="110" t="s">
        <v>145</v>
      </c>
      <c r="B20" s="116">
        <f t="shared" si="0"/>
        <v>100</v>
      </c>
      <c r="C20" s="117">
        <f t="shared" si="0"/>
        <v>58.92322995906413</v>
      </c>
      <c r="D20" s="117">
        <f t="shared" si="0"/>
        <v>4.522546997727859</v>
      </c>
      <c r="E20" s="117">
        <f t="shared" si="0"/>
        <v>6.721190341922366</v>
      </c>
      <c r="F20" s="117">
        <f t="shared" si="0"/>
        <v>3.7444413171586604</v>
      </c>
      <c r="G20" s="117">
        <f t="shared" si="0"/>
        <v>21.77176545248387</v>
      </c>
      <c r="H20" s="117">
        <f t="shared" si="0"/>
        <v>19.699404478656547</v>
      </c>
      <c r="I20" s="117">
        <f t="shared" si="1"/>
        <v>2.072360973827324</v>
      </c>
      <c r="J20" s="118">
        <f aca="true" t="shared" si="8" ref="J20:K20">J12/$B12*100</f>
        <v>2.0871615809491613</v>
      </c>
      <c r="K20" s="118">
        <f t="shared" si="8"/>
        <v>1.6767448918762924</v>
      </c>
      <c r="L20" s="118">
        <f t="shared" si="3"/>
        <v>0.5529194588176709</v>
      </c>
    </row>
    <row r="21" spans="1:12" ht="12.75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11"/>
    </row>
    <row r="22" spans="1:12" ht="14.25">
      <c r="A22" s="112" t="s">
        <v>147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11"/>
    </row>
    <row r="23" spans="1:12" ht="12.75">
      <c r="A23" s="112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11"/>
    </row>
    <row r="24" spans="1:12" ht="12.75">
      <c r="A24" s="104" t="s">
        <v>173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11"/>
    </row>
    <row r="25" spans="1:12" ht="12.7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11"/>
    </row>
    <row r="26" spans="1:12" ht="12.7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11"/>
    </row>
  </sheetData>
  <mergeCells count="4">
    <mergeCell ref="B3:B4"/>
    <mergeCell ref="B5:L5"/>
    <mergeCell ref="A3:A4"/>
    <mergeCell ref="B13:L1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130" zoomScaleNormal="130" workbookViewId="0" topLeftCell="A4">
      <selection activeCell="D21" sqref="D21"/>
    </sheetView>
  </sheetViews>
  <sheetFormatPr defaultColWidth="9.140625" defaultRowHeight="15"/>
  <cols>
    <col min="1" max="3" width="9.140625" style="101" customWidth="1"/>
    <col min="4" max="4" width="14.8515625" style="101" customWidth="1"/>
    <col min="5" max="6" width="16.421875" style="101" customWidth="1"/>
    <col min="7" max="7" width="11.8515625" style="101" customWidth="1"/>
    <col min="8" max="8" width="16.140625" style="101" customWidth="1"/>
    <col min="9" max="9" width="12.28125" style="101" customWidth="1"/>
    <col min="10" max="10" width="10.7109375" style="101" customWidth="1"/>
    <col min="11" max="11" width="9.140625" style="102" customWidth="1"/>
    <col min="12" max="16384" width="9.140625" style="103" customWidth="1"/>
  </cols>
  <sheetData>
    <row r="1" spans="1:11" ht="15">
      <c r="A1" s="136" t="s">
        <v>148</v>
      </c>
      <c r="B1" s="104"/>
      <c r="C1" s="104"/>
      <c r="D1" s="104"/>
      <c r="E1" s="104"/>
      <c r="F1" s="104"/>
      <c r="G1" s="104"/>
      <c r="H1" s="104"/>
      <c r="I1" s="104"/>
      <c r="J1" s="104"/>
      <c r="K1" s="111"/>
    </row>
    <row r="2" spans="1:11" ht="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11"/>
    </row>
    <row r="3" spans="1:11" ht="15" customHeight="1">
      <c r="A3" s="179" t="s">
        <v>39</v>
      </c>
      <c r="B3" s="170" t="s">
        <v>149</v>
      </c>
      <c r="C3" s="141" t="s">
        <v>100</v>
      </c>
      <c r="D3" s="137" t="s">
        <v>101</v>
      </c>
      <c r="E3" s="138" t="s">
        <v>102</v>
      </c>
      <c r="F3" s="129" t="s">
        <v>103</v>
      </c>
      <c r="G3" s="137" t="s">
        <v>104</v>
      </c>
      <c r="H3" s="138" t="s">
        <v>105</v>
      </c>
      <c r="I3" s="139" t="s">
        <v>106</v>
      </c>
      <c r="J3" s="129" t="s">
        <v>107</v>
      </c>
      <c r="K3" s="140" t="s">
        <v>108</v>
      </c>
    </row>
    <row r="4" spans="1:11" ht="97.5" customHeight="1">
      <c r="A4" s="180"/>
      <c r="B4" s="172"/>
      <c r="C4" s="142" t="s">
        <v>150</v>
      </c>
      <c r="D4" s="113" t="s">
        <v>151</v>
      </c>
      <c r="E4" s="113" t="s">
        <v>174</v>
      </c>
      <c r="F4" s="113" t="s">
        <v>152</v>
      </c>
      <c r="G4" s="113" t="s">
        <v>175</v>
      </c>
      <c r="H4" s="113" t="s">
        <v>153</v>
      </c>
      <c r="I4" s="113" t="s">
        <v>154</v>
      </c>
      <c r="J4" s="113" t="s">
        <v>176</v>
      </c>
      <c r="K4" s="114" t="s">
        <v>155</v>
      </c>
    </row>
    <row r="5" spans="1:11" ht="15">
      <c r="A5" s="115"/>
      <c r="B5" s="178" t="s">
        <v>99</v>
      </c>
      <c r="C5" s="178"/>
      <c r="D5" s="178"/>
      <c r="E5" s="178"/>
      <c r="F5" s="178"/>
      <c r="G5" s="178"/>
      <c r="H5" s="178"/>
      <c r="I5" s="178"/>
      <c r="J5" s="178"/>
      <c r="K5" s="178"/>
    </row>
    <row r="6" spans="1:11" ht="15">
      <c r="A6" s="119">
        <v>2013</v>
      </c>
      <c r="B6" s="116">
        <v>105635.11200000002</v>
      </c>
      <c r="C6" s="117">
        <v>37246.891</v>
      </c>
      <c r="D6" s="117">
        <v>1545.812</v>
      </c>
      <c r="E6" s="117">
        <v>27246.687</v>
      </c>
      <c r="F6" s="117">
        <v>5086.447999999999</v>
      </c>
      <c r="G6" s="117">
        <v>25122.919</v>
      </c>
      <c r="H6" s="117">
        <v>134.017</v>
      </c>
      <c r="I6" s="117">
        <v>4178.1900000000005</v>
      </c>
      <c r="J6" s="118">
        <v>4554.031</v>
      </c>
      <c r="K6" s="118">
        <v>520.117</v>
      </c>
    </row>
    <row r="7" spans="1:11" ht="15">
      <c r="A7" s="119">
        <v>2014</v>
      </c>
      <c r="B7" s="116">
        <v>107457.868</v>
      </c>
      <c r="C7" s="117">
        <v>38154.032</v>
      </c>
      <c r="D7" s="117">
        <v>1457.369</v>
      </c>
      <c r="E7" s="117">
        <v>28397.237</v>
      </c>
      <c r="F7" s="117">
        <v>4968.593000000001</v>
      </c>
      <c r="G7" s="117">
        <v>25424.506</v>
      </c>
      <c r="H7" s="117">
        <v>140.827</v>
      </c>
      <c r="I7" s="117">
        <v>3911.982</v>
      </c>
      <c r="J7" s="118">
        <v>4492.282999999999</v>
      </c>
      <c r="K7" s="118">
        <v>511.039</v>
      </c>
    </row>
    <row r="8" spans="1:11" ht="15">
      <c r="A8" s="119">
        <v>2015</v>
      </c>
      <c r="B8" s="116">
        <v>114142.435</v>
      </c>
      <c r="C8" s="117">
        <v>40703.811</v>
      </c>
      <c r="D8" s="117">
        <v>1563.2859999999998</v>
      </c>
      <c r="E8" s="117">
        <v>31201.194000000003</v>
      </c>
      <c r="F8" s="117">
        <v>5229.4439999999995</v>
      </c>
      <c r="G8" s="117">
        <v>26461.992</v>
      </c>
      <c r="H8" s="117">
        <v>147.76500000000001</v>
      </c>
      <c r="I8" s="117">
        <v>3346.245</v>
      </c>
      <c r="J8" s="118">
        <v>4914.372</v>
      </c>
      <c r="K8" s="118">
        <v>574.326</v>
      </c>
    </row>
    <row r="9" spans="1:11" ht="15">
      <c r="A9" s="119">
        <v>2016</v>
      </c>
      <c r="B9" s="116">
        <v>122165.218</v>
      </c>
      <c r="C9" s="117">
        <v>46317.77</v>
      </c>
      <c r="D9" s="117">
        <v>1369.769</v>
      </c>
      <c r="E9" s="117">
        <v>32758.04300000001</v>
      </c>
      <c r="F9" s="117">
        <v>3481.191999999999</v>
      </c>
      <c r="G9" s="117">
        <v>27820.305</v>
      </c>
      <c r="H9" s="117">
        <v>361.214</v>
      </c>
      <c r="I9" s="117">
        <v>4155.18</v>
      </c>
      <c r="J9" s="118">
        <v>5229.9349999999995</v>
      </c>
      <c r="K9" s="118">
        <v>671.8100000000001</v>
      </c>
    </row>
    <row r="10" spans="1:11" ht="15">
      <c r="A10" s="119">
        <v>2017</v>
      </c>
      <c r="B10" s="116">
        <v>130535.81400000003</v>
      </c>
      <c r="C10" s="117">
        <v>51327.119</v>
      </c>
      <c r="D10" s="117">
        <v>1501.605</v>
      </c>
      <c r="E10" s="117">
        <v>34472.02100000001</v>
      </c>
      <c r="F10" s="117">
        <v>3701.3900000000003</v>
      </c>
      <c r="G10" s="117">
        <v>29112.888999999996</v>
      </c>
      <c r="H10" s="117">
        <v>336.443</v>
      </c>
      <c r="I10" s="117">
        <v>3967.795</v>
      </c>
      <c r="J10" s="118">
        <v>5401.13</v>
      </c>
      <c r="K10" s="118">
        <v>715.422</v>
      </c>
    </row>
    <row r="11" spans="1:11" ht="15">
      <c r="A11" s="119">
        <v>2018</v>
      </c>
      <c r="B11" s="116">
        <v>134244.39999999997</v>
      </c>
      <c r="C11" s="117">
        <v>55123.325000000004</v>
      </c>
      <c r="D11" s="117">
        <v>1593.5800000000002</v>
      </c>
      <c r="E11" s="117">
        <v>32640.785999999993</v>
      </c>
      <c r="F11" s="117">
        <v>3989.7830000000004</v>
      </c>
      <c r="G11" s="117">
        <v>30001.051</v>
      </c>
      <c r="H11" s="117">
        <v>323.86699999999996</v>
      </c>
      <c r="I11" s="117">
        <v>4061.6420000000003</v>
      </c>
      <c r="J11" s="118">
        <v>5674.226</v>
      </c>
      <c r="K11" s="118">
        <v>836.14</v>
      </c>
    </row>
    <row r="12" spans="1:11" ht="15">
      <c r="A12" s="110" t="s">
        <v>145</v>
      </c>
      <c r="B12" s="116">
        <v>147838.53</v>
      </c>
      <c r="C12" s="117">
        <v>61644.81599999999</v>
      </c>
      <c r="D12" s="117">
        <v>1895.231</v>
      </c>
      <c r="E12" s="117">
        <v>36846.653</v>
      </c>
      <c r="F12" s="117">
        <v>3743.027</v>
      </c>
      <c r="G12" s="117">
        <v>31710.138</v>
      </c>
      <c r="H12" s="117">
        <v>311.103</v>
      </c>
      <c r="I12" s="117">
        <v>4124.271000000001</v>
      </c>
      <c r="J12" s="118">
        <v>6661.26</v>
      </c>
      <c r="K12" s="118">
        <v>902.0310000000002</v>
      </c>
    </row>
    <row r="13" spans="1:11" ht="15">
      <c r="A13" s="104"/>
      <c r="B13" s="185" t="s">
        <v>67</v>
      </c>
      <c r="C13" s="185"/>
      <c r="D13" s="185"/>
      <c r="E13" s="185"/>
      <c r="F13" s="185"/>
      <c r="G13" s="185"/>
      <c r="H13" s="185"/>
      <c r="I13" s="185"/>
      <c r="J13" s="185"/>
      <c r="K13" s="185"/>
    </row>
    <row r="14" spans="1:11" ht="15">
      <c r="A14" s="119">
        <v>2013</v>
      </c>
      <c r="B14" s="116">
        <f aca="true" t="shared" si="0" ref="B14:H20">B6/$B6*100</f>
        <v>100</v>
      </c>
      <c r="C14" s="117">
        <f t="shared" si="0"/>
        <v>35.259953148911315</v>
      </c>
      <c r="D14" s="117">
        <f t="shared" si="0"/>
        <v>1.4633505571518677</v>
      </c>
      <c r="E14" s="117">
        <f t="shared" si="0"/>
        <v>25.793210689263997</v>
      </c>
      <c r="F14" s="117">
        <f t="shared" si="0"/>
        <v>4.815111096772442</v>
      </c>
      <c r="G14" s="117">
        <f t="shared" si="0"/>
        <v>23.78273523295928</v>
      </c>
      <c r="H14" s="117">
        <f t="shared" si="0"/>
        <v>0.12686785431722739</v>
      </c>
      <c r="I14" s="117" t="s">
        <v>80</v>
      </c>
      <c r="J14" s="118">
        <f aca="true" t="shared" si="1" ref="J14:J20">J6/$B6*100</f>
        <v>4.311095916668313</v>
      </c>
      <c r="K14" s="118"/>
    </row>
    <row r="15" spans="1:11" ht="15">
      <c r="A15" s="119">
        <v>2014</v>
      </c>
      <c r="B15" s="116">
        <f t="shared" si="0"/>
        <v>100</v>
      </c>
      <c r="C15" s="117">
        <f t="shared" si="0"/>
        <v>35.5060385154859</v>
      </c>
      <c r="D15" s="117">
        <f t="shared" si="0"/>
        <v>1.3562236317586347</v>
      </c>
      <c r="E15" s="117">
        <f t="shared" si="0"/>
        <v>26.42639159749568</v>
      </c>
      <c r="F15" s="117">
        <f t="shared" si="0"/>
        <v>4.623759146235807</v>
      </c>
      <c r="G15" s="117">
        <f t="shared" si="0"/>
        <v>23.65997620574419</v>
      </c>
      <c r="H15" s="117">
        <f t="shared" si="0"/>
        <v>0.13105322357596</v>
      </c>
      <c r="I15" s="117">
        <f aca="true" t="shared" si="2" ref="I15:I20">I7/$B7*100</f>
        <v>3.6404798204259925</v>
      </c>
      <c r="J15" s="118">
        <f t="shared" si="1"/>
        <v>4.180506354360204</v>
      </c>
      <c r="K15" s="118"/>
    </row>
    <row r="16" spans="1:11" ht="15">
      <c r="A16" s="119">
        <v>2015</v>
      </c>
      <c r="B16" s="116">
        <f t="shared" si="0"/>
        <v>100</v>
      </c>
      <c r="C16" s="117">
        <f t="shared" si="0"/>
        <v>35.660542023656674</v>
      </c>
      <c r="D16" s="117">
        <f t="shared" si="0"/>
        <v>1.3695922993056875</v>
      </c>
      <c r="E16" s="117">
        <f t="shared" si="0"/>
        <v>27.33531486339853</v>
      </c>
      <c r="F16" s="117">
        <f t="shared" si="0"/>
        <v>4.5815073070764605</v>
      </c>
      <c r="G16" s="117">
        <f t="shared" si="0"/>
        <v>23.183307768053133</v>
      </c>
      <c r="H16" s="117">
        <f t="shared" si="0"/>
        <v>0.12945667402311858</v>
      </c>
      <c r="I16" s="117">
        <f t="shared" si="2"/>
        <v>2.9316397534361345</v>
      </c>
      <c r="J16" s="118">
        <f t="shared" si="1"/>
        <v>4.305473244897922</v>
      </c>
      <c r="K16" s="118"/>
    </row>
    <row r="17" spans="1:11" ht="15">
      <c r="A17" s="119">
        <v>2016</v>
      </c>
      <c r="B17" s="116">
        <f t="shared" si="0"/>
        <v>100</v>
      </c>
      <c r="C17" s="117">
        <f t="shared" si="0"/>
        <v>37.91404031219426</v>
      </c>
      <c r="D17" s="117">
        <f t="shared" si="0"/>
        <v>1.1212430366227482</v>
      </c>
      <c r="E17" s="117">
        <f t="shared" si="0"/>
        <v>26.814541435189852</v>
      </c>
      <c r="F17" s="117">
        <f t="shared" si="0"/>
        <v>2.8495770375492633</v>
      </c>
      <c r="G17" s="117">
        <f t="shared" si="0"/>
        <v>22.772688867955853</v>
      </c>
      <c r="H17" s="117">
        <f t="shared" si="0"/>
        <v>0.29567663031551256</v>
      </c>
      <c r="I17" s="117">
        <f t="shared" si="2"/>
        <v>3.4012790776504</v>
      </c>
      <c r="J17" s="118">
        <f t="shared" si="1"/>
        <v>4.281034393930358</v>
      </c>
      <c r="K17" s="118"/>
    </row>
    <row r="18" spans="1:11" ht="15">
      <c r="A18" s="119">
        <v>2017</v>
      </c>
      <c r="B18" s="116">
        <f t="shared" si="0"/>
        <v>100</v>
      </c>
      <c r="C18" s="117">
        <f t="shared" si="0"/>
        <v>39.32033472438452</v>
      </c>
      <c r="D18" s="117">
        <f t="shared" si="0"/>
        <v>1.1503394769499808</v>
      </c>
      <c r="E18" s="117">
        <f t="shared" si="0"/>
        <v>26.408094410013796</v>
      </c>
      <c r="F18" s="117">
        <f t="shared" si="0"/>
        <v>2.8355360008709942</v>
      </c>
      <c r="G18" s="117">
        <f t="shared" si="0"/>
        <v>22.30260654750273</v>
      </c>
      <c r="H18" s="117">
        <f t="shared" si="0"/>
        <v>0.2577399946347291</v>
      </c>
      <c r="I18" s="117">
        <f t="shared" si="2"/>
        <v>3.039621754685652</v>
      </c>
      <c r="J18" s="118">
        <f t="shared" si="1"/>
        <v>4.137661408385593</v>
      </c>
      <c r="K18" s="118"/>
    </row>
    <row r="19" spans="1:11" ht="15">
      <c r="A19" s="119">
        <v>2018</v>
      </c>
      <c r="B19" s="116">
        <f t="shared" si="0"/>
        <v>100</v>
      </c>
      <c r="C19" s="117">
        <f t="shared" si="0"/>
        <v>41.06191766658424</v>
      </c>
      <c r="D19" s="117">
        <f t="shared" si="0"/>
        <v>1.1870737252354664</v>
      </c>
      <c r="E19" s="117">
        <f t="shared" si="0"/>
        <v>24.314448870865377</v>
      </c>
      <c r="F19" s="117">
        <f t="shared" si="0"/>
        <v>2.9720293732922944</v>
      </c>
      <c r="G19" s="117">
        <f t="shared" si="0"/>
        <v>22.348083793439432</v>
      </c>
      <c r="H19" s="117">
        <f t="shared" si="0"/>
        <v>0.24125177661042102</v>
      </c>
      <c r="I19" s="117">
        <f t="shared" si="2"/>
        <v>3.025557863121293</v>
      </c>
      <c r="J19" s="118">
        <f t="shared" si="1"/>
        <v>4.226787858562444</v>
      </c>
      <c r="K19" s="118"/>
    </row>
    <row r="20" spans="1:11" ht="15">
      <c r="A20" s="110" t="s">
        <v>145</v>
      </c>
      <c r="B20" s="116">
        <f t="shared" si="0"/>
        <v>100</v>
      </c>
      <c r="C20" s="117">
        <f t="shared" si="0"/>
        <v>41.697395124261575</v>
      </c>
      <c r="D20" s="117">
        <f t="shared" si="0"/>
        <v>1.2819601223037052</v>
      </c>
      <c r="E20" s="117">
        <f t="shared" si="0"/>
        <v>24.92357912379134</v>
      </c>
      <c r="F20" s="117">
        <f t="shared" si="0"/>
        <v>2.5318345630195322</v>
      </c>
      <c r="G20" s="117">
        <f t="shared" si="0"/>
        <v>21.44917025351916</v>
      </c>
      <c r="H20" s="117">
        <f t="shared" si="0"/>
        <v>0.21043431641264293</v>
      </c>
      <c r="I20" s="117">
        <f t="shared" si="2"/>
        <v>2.789713209404883</v>
      </c>
      <c r="J20" s="118">
        <f t="shared" si="1"/>
        <v>4.5057672042599455</v>
      </c>
      <c r="K20" s="118"/>
    </row>
    <row r="21" spans="1:11" ht="15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11"/>
    </row>
    <row r="22" spans="1:11" ht="15">
      <c r="A22" s="112" t="s">
        <v>147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11"/>
    </row>
    <row r="23" spans="1:11" ht="15">
      <c r="A23" s="112"/>
      <c r="B23" s="104"/>
      <c r="C23" s="104"/>
      <c r="D23" s="104"/>
      <c r="E23" s="104"/>
      <c r="F23" s="104"/>
      <c r="G23" s="104"/>
      <c r="H23" s="104"/>
      <c r="I23" s="104"/>
      <c r="J23" s="104"/>
      <c r="K23" s="111"/>
    </row>
    <row r="24" spans="1:11" ht="15">
      <c r="A24" s="104" t="s">
        <v>177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11"/>
    </row>
    <row r="25" spans="1:11" ht="1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11"/>
    </row>
  </sheetData>
  <mergeCells count="4">
    <mergeCell ref="B3:B4"/>
    <mergeCell ref="B5:K5"/>
    <mergeCell ref="A3:A4"/>
    <mergeCell ref="B13:K1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120" zoomScaleNormal="120" workbookViewId="0" topLeftCell="A1">
      <selection activeCell="D23" sqref="D23"/>
    </sheetView>
  </sheetViews>
  <sheetFormatPr defaultColWidth="9.140625" defaultRowHeight="15"/>
  <cols>
    <col min="1" max="2" width="9.140625" style="101" customWidth="1"/>
    <col min="3" max="3" width="13.8515625" style="101" customWidth="1"/>
    <col min="4" max="4" width="13.57421875" style="101" customWidth="1"/>
    <col min="5" max="6" width="12.57421875" style="101" customWidth="1"/>
    <col min="7" max="7" width="11.28125" style="101" customWidth="1"/>
    <col min="8" max="8" width="9.140625" style="101" customWidth="1"/>
    <col min="9" max="9" width="12.00390625" style="102" customWidth="1"/>
    <col min="10" max="16384" width="9.140625" style="101" customWidth="1"/>
  </cols>
  <sheetData>
    <row r="1" spans="1:11" ht="12.75">
      <c r="A1" s="136" t="s">
        <v>168</v>
      </c>
      <c r="B1" s="104"/>
      <c r="C1" s="104"/>
      <c r="D1" s="104"/>
      <c r="E1" s="104"/>
      <c r="F1" s="104"/>
      <c r="G1" s="104"/>
      <c r="H1" s="104"/>
      <c r="I1" s="111"/>
      <c r="J1" s="104"/>
      <c r="K1" s="104"/>
    </row>
    <row r="2" spans="1:11" ht="12.75">
      <c r="A2" s="104"/>
      <c r="B2" s="104"/>
      <c r="C2" s="104"/>
      <c r="D2" s="104"/>
      <c r="E2" s="104"/>
      <c r="F2" s="104"/>
      <c r="G2" s="104"/>
      <c r="H2" s="104"/>
      <c r="I2" s="111"/>
      <c r="J2" s="104"/>
      <c r="K2" s="104"/>
    </row>
    <row r="3" spans="1:11" ht="15" customHeight="1">
      <c r="A3" s="176" t="s">
        <v>39</v>
      </c>
      <c r="B3" s="177" t="s">
        <v>149</v>
      </c>
      <c r="C3" s="129" t="s">
        <v>109</v>
      </c>
      <c r="D3" s="129" t="s">
        <v>110</v>
      </c>
      <c r="E3" s="129" t="s">
        <v>111</v>
      </c>
      <c r="F3" s="129" t="s">
        <v>112</v>
      </c>
      <c r="G3" s="129" t="s">
        <v>113</v>
      </c>
      <c r="H3" s="129" t="s">
        <v>114</v>
      </c>
      <c r="I3" s="129" t="s">
        <v>115</v>
      </c>
      <c r="J3" s="104"/>
      <c r="K3" s="104"/>
    </row>
    <row r="4" spans="1:11" ht="94.5" customHeight="1">
      <c r="A4" s="176"/>
      <c r="B4" s="177"/>
      <c r="C4" s="113" t="s">
        <v>178</v>
      </c>
      <c r="D4" s="113" t="s">
        <v>179</v>
      </c>
      <c r="E4" s="113" t="s">
        <v>116</v>
      </c>
      <c r="F4" s="113" t="s">
        <v>180</v>
      </c>
      <c r="G4" s="113" t="s">
        <v>117</v>
      </c>
      <c r="H4" s="113" t="s">
        <v>118</v>
      </c>
      <c r="I4" s="113" t="s">
        <v>181</v>
      </c>
      <c r="J4" s="104"/>
      <c r="K4" s="104"/>
    </row>
    <row r="5" spans="1:11" ht="12.75">
      <c r="A5" s="115"/>
      <c r="B5" s="178" t="s">
        <v>99</v>
      </c>
      <c r="C5" s="178"/>
      <c r="D5" s="178"/>
      <c r="E5" s="178"/>
      <c r="F5" s="178"/>
      <c r="G5" s="178"/>
      <c r="H5" s="178"/>
      <c r="I5" s="178"/>
      <c r="J5" s="104"/>
      <c r="K5" s="104"/>
    </row>
    <row r="6" spans="1:11" ht="12.75">
      <c r="A6" s="119">
        <v>2013</v>
      </c>
      <c r="B6" s="116">
        <v>105635.11200000001</v>
      </c>
      <c r="C6" s="117">
        <v>12241.611</v>
      </c>
      <c r="D6" s="117">
        <v>119.83</v>
      </c>
      <c r="E6" s="117">
        <v>62014.71000000001</v>
      </c>
      <c r="F6" s="117">
        <v>396.249</v>
      </c>
      <c r="G6" s="117">
        <v>4237.915</v>
      </c>
      <c r="H6" s="117">
        <v>26597.511</v>
      </c>
      <c r="I6" s="118">
        <v>27.286</v>
      </c>
      <c r="J6" s="104"/>
      <c r="K6" s="104"/>
    </row>
    <row r="7" spans="1:11" ht="12.75">
      <c r="A7" s="119">
        <v>2014</v>
      </c>
      <c r="B7" s="116">
        <v>107457.868</v>
      </c>
      <c r="C7" s="117">
        <v>11886.898</v>
      </c>
      <c r="D7" s="117">
        <v>152.04</v>
      </c>
      <c r="E7" s="117">
        <v>63549.515</v>
      </c>
      <c r="F7" s="117">
        <v>419.129</v>
      </c>
      <c r="G7" s="117">
        <v>4868.895</v>
      </c>
      <c r="H7" s="117">
        <v>26566.317</v>
      </c>
      <c r="I7" s="118">
        <v>15.074</v>
      </c>
      <c r="J7" s="104"/>
      <c r="K7" s="104"/>
    </row>
    <row r="8" spans="1:11" ht="12.75">
      <c r="A8" s="119">
        <v>2015</v>
      </c>
      <c r="B8" s="116">
        <v>114142.435</v>
      </c>
      <c r="C8" s="117">
        <v>12211.201000000001</v>
      </c>
      <c r="D8" s="117">
        <v>200.52599999999998</v>
      </c>
      <c r="E8" s="117">
        <v>67092.007</v>
      </c>
      <c r="F8" s="117">
        <v>465.34</v>
      </c>
      <c r="G8" s="117">
        <v>5752.065</v>
      </c>
      <c r="H8" s="117">
        <v>28405.913</v>
      </c>
      <c r="I8" s="118">
        <v>15.383</v>
      </c>
      <c r="J8" s="104"/>
      <c r="K8" s="104"/>
    </row>
    <row r="9" spans="1:11" ht="12.75">
      <c r="A9" s="119">
        <v>2016</v>
      </c>
      <c r="B9" s="116">
        <v>122165.21800000001</v>
      </c>
      <c r="C9" s="117">
        <v>13348.254</v>
      </c>
      <c r="D9" s="117">
        <v>26.056</v>
      </c>
      <c r="E9" s="117">
        <v>70510.633</v>
      </c>
      <c r="F9" s="117">
        <v>581.5229999999999</v>
      </c>
      <c r="G9" s="117">
        <v>6540.192</v>
      </c>
      <c r="H9" s="117">
        <v>31144.395000000004</v>
      </c>
      <c r="I9" s="118">
        <v>14.165</v>
      </c>
      <c r="J9" s="104"/>
      <c r="K9" s="104"/>
    </row>
    <row r="10" spans="1:11" ht="12.75">
      <c r="A10" s="119">
        <v>2017</v>
      </c>
      <c r="B10" s="116">
        <v>130535.81399999997</v>
      </c>
      <c r="C10" s="117">
        <v>14857.945354602278</v>
      </c>
      <c r="D10" s="117">
        <v>25.69213876564939</v>
      </c>
      <c r="E10" s="117">
        <v>74980.51699999999</v>
      </c>
      <c r="F10" s="117">
        <v>600.603</v>
      </c>
      <c r="G10" s="117">
        <v>7361.282</v>
      </c>
      <c r="H10" s="117">
        <v>32695.791035988645</v>
      </c>
      <c r="I10" s="118">
        <v>13.983470643425592</v>
      </c>
      <c r="J10" s="104"/>
      <c r="K10" s="104"/>
    </row>
    <row r="11" spans="1:11" ht="12.75">
      <c r="A11" s="119">
        <v>2018</v>
      </c>
      <c r="B11" s="116">
        <v>134244.4</v>
      </c>
      <c r="C11" s="117">
        <v>14779.974</v>
      </c>
      <c r="D11" s="117">
        <v>69.898</v>
      </c>
      <c r="E11" s="117">
        <v>80649.577</v>
      </c>
      <c r="F11" s="117">
        <v>597.476</v>
      </c>
      <c r="G11" s="117">
        <v>8196.554</v>
      </c>
      <c r="H11" s="117">
        <v>29942.535</v>
      </c>
      <c r="I11" s="118">
        <v>8.386</v>
      </c>
      <c r="J11" s="104"/>
      <c r="K11" s="104"/>
    </row>
    <row r="12" spans="1:11" ht="14.25">
      <c r="A12" s="110" t="s">
        <v>145</v>
      </c>
      <c r="B12" s="116">
        <v>147838.53000000003</v>
      </c>
      <c r="C12" s="117">
        <v>16112.747461</v>
      </c>
      <c r="D12" s="117">
        <v>72.817</v>
      </c>
      <c r="E12" s="117">
        <v>89421.769539</v>
      </c>
      <c r="F12" s="117">
        <v>625.1859999999999</v>
      </c>
      <c r="G12" s="117">
        <v>9166.507</v>
      </c>
      <c r="H12" s="117">
        <v>32430.767</v>
      </c>
      <c r="I12" s="118">
        <v>8.736</v>
      </c>
      <c r="J12" s="104"/>
      <c r="K12" s="104"/>
    </row>
    <row r="13" spans="1:11" ht="12.75">
      <c r="A13" s="104"/>
      <c r="B13" s="185" t="s">
        <v>67</v>
      </c>
      <c r="C13" s="185"/>
      <c r="D13" s="185"/>
      <c r="E13" s="185"/>
      <c r="F13" s="185"/>
      <c r="G13" s="185"/>
      <c r="H13" s="185"/>
      <c r="I13" s="185"/>
      <c r="J13" s="104"/>
      <c r="K13" s="104"/>
    </row>
    <row r="14" spans="1:11" ht="12.75">
      <c r="A14" s="119">
        <v>2013</v>
      </c>
      <c r="B14" s="116">
        <f aca="true" t="shared" si="0" ref="B14:H20">B6/$B6*100</f>
        <v>100</v>
      </c>
      <c r="C14" s="117">
        <f t="shared" si="0"/>
        <v>11.58858145575687</v>
      </c>
      <c r="D14" s="117">
        <f t="shared" si="0"/>
        <v>0.11343766076567419</v>
      </c>
      <c r="E14" s="117">
        <f t="shared" si="0"/>
        <v>58.70653121473474</v>
      </c>
      <c r="F14" s="117">
        <f t="shared" si="0"/>
        <v>0.37511107102343016</v>
      </c>
      <c r="G14" s="117">
        <f t="shared" si="0"/>
        <v>4.011843145487458</v>
      </c>
      <c r="H14" s="117">
        <f t="shared" si="0"/>
        <v>25.178665025697132</v>
      </c>
      <c r="I14" s="118" t="s">
        <v>80</v>
      </c>
      <c r="J14" s="104"/>
      <c r="K14" s="104"/>
    </row>
    <row r="15" spans="1:11" ht="12.75">
      <c r="A15" s="119">
        <v>2014</v>
      </c>
      <c r="B15" s="116">
        <f t="shared" si="0"/>
        <v>100</v>
      </c>
      <c r="C15" s="117">
        <f t="shared" si="0"/>
        <v>11.061914982344522</v>
      </c>
      <c r="D15" s="117">
        <f t="shared" si="0"/>
        <v>0.14148801091047142</v>
      </c>
      <c r="E15" s="117">
        <f t="shared" si="0"/>
        <v>59.13900599628498</v>
      </c>
      <c r="F15" s="117">
        <f t="shared" si="0"/>
        <v>0.39004030863519457</v>
      </c>
      <c r="G15" s="117">
        <f t="shared" si="0"/>
        <v>4.5309804583132065</v>
      </c>
      <c r="H15" s="117">
        <f t="shared" si="0"/>
        <v>24.72254242006737</v>
      </c>
      <c r="I15" s="118">
        <f aca="true" t="shared" si="1" ref="I15:I20">I7/$B7*100</f>
        <v>0.014027823444254447</v>
      </c>
      <c r="J15" s="104"/>
      <c r="K15" s="104"/>
    </row>
    <row r="16" spans="1:11" ht="12.75">
      <c r="A16" s="119">
        <v>2015</v>
      </c>
      <c r="B16" s="116">
        <f t="shared" si="0"/>
        <v>100</v>
      </c>
      <c r="C16" s="117">
        <f t="shared" si="0"/>
        <v>10.698213157972319</v>
      </c>
      <c r="D16" s="117">
        <f t="shared" si="0"/>
        <v>0.17568049954427553</v>
      </c>
      <c r="E16" s="117">
        <f t="shared" si="0"/>
        <v>58.779197237206304</v>
      </c>
      <c r="F16" s="117">
        <f t="shared" si="0"/>
        <v>0.40768361039432877</v>
      </c>
      <c r="G16" s="117">
        <f t="shared" si="0"/>
        <v>5.039374707574795</v>
      </c>
      <c r="H16" s="117">
        <f t="shared" si="0"/>
        <v>24.886373766250912</v>
      </c>
      <c r="I16" s="118">
        <f t="shared" si="1"/>
        <v>0.013477021057067863</v>
      </c>
      <c r="J16" s="104"/>
      <c r="K16" s="104"/>
    </row>
    <row r="17" spans="1:11" ht="12.75">
      <c r="A17" s="119">
        <v>2016</v>
      </c>
      <c r="B17" s="116">
        <f t="shared" si="0"/>
        <v>100</v>
      </c>
      <c r="C17" s="117">
        <f t="shared" si="0"/>
        <v>10.926394777930982</v>
      </c>
      <c r="D17" s="117">
        <f t="shared" si="0"/>
        <v>0.021328493024913197</v>
      </c>
      <c r="E17" s="117">
        <f t="shared" si="0"/>
        <v>57.71743721686806</v>
      </c>
      <c r="F17" s="117">
        <f t="shared" si="0"/>
        <v>0.4760135573121965</v>
      </c>
      <c r="G17" s="117">
        <f t="shared" si="0"/>
        <v>5.353563073902098</v>
      </c>
      <c r="H17" s="117">
        <f t="shared" si="0"/>
        <v>25.493667927642054</v>
      </c>
      <c r="I17" s="118">
        <f t="shared" si="1"/>
        <v>0.011594953319692024</v>
      </c>
      <c r="J17" s="104"/>
      <c r="K17" s="104"/>
    </row>
    <row r="18" spans="1:11" ht="12.75">
      <c r="A18" s="119">
        <v>2017</v>
      </c>
      <c r="B18" s="116">
        <f t="shared" si="0"/>
        <v>100</v>
      </c>
      <c r="C18" s="117">
        <f t="shared" si="0"/>
        <v>11.382275024233794</v>
      </c>
      <c r="D18" s="117">
        <f t="shared" si="0"/>
        <v>0.019682061174145966</v>
      </c>
      <c r="E18" s="117">
        <f t="shared" si="0"/>
        <v>57.44057106044477</v>
      </c>
      <c r="F18" s="117">
        <f t="shared" si="0"/>
        <v>0.4601059139218299</v>
      </c>
      <c r="G18" s="117">
        <f t="shared" si="0"/>
        <v>5.6392814925105545</v>
      </c>
      <c r="H18" s="117">
        <f t="shared" si="0"/>
        <v>25.047372084406394</v>
      </c>
      <c r="I18" s="118">
        <f t="shared" si="1"/>
        <v>0.01071236330852895</v>
      </c>
      <c r="J18" s="104"/>
      <c r="K18" s="104"/>
    </row>
    <row r="19" spans="1:11" ht="12.75">
      <c r="A19" s="119">
        <v>2018</v>
      </c>
      <c r="B19" s="116">
        <f t="shared" si="0"/>
        <v>100</v>
      </c>
      <c r="C19" s="117">
        <f t="shared" si="0"/>
        <v>11.009750872289645</v>
      </c>
      <c r="D19" s="117">
        <f t="shared" si="0"/>
        <v>0.052067721260626136</v>
      </c>
      <c r="E19" s="117">
        <f t="shared" si="0"/>
        <v>60.0766788037341</v>
      </c>
      <c r="F19" s="117">
        <f t="shared" si="0"/>
        <v>0.44506586494483197</v>
      </c>
      <c r="G19" s="117">
        <f t="shared" si="0"/>
        <v>6.105695284123583</v>
      </c>
      <c r="H19" s="117">
        <f t="shared" si="0"/>
        <v>22.304494638137605</v>
      </c>
      <c r="I19" s="118">
        <f t="shared" si="1"/>
        <v>0.006246815509622747</v>
      </c>
      <c r="J19" s="104"/>
      <c r="K19" s="104"/>
    </row>
    <row r="20" spans="1:11" ht="14.25">
      <c r="A20" s="110" t="s">
        <v>145</v>
      </c>
      <c r="B20" s="116">
        <f t="shared" si="0"/>
        <v>100</v>
      </c>
      <c r="C20" s="117">
        <f t="shared" si="0"/>
        <v>10.898882355634893</v>
      </c>
      <c r="D20" s="117">
        <f t="shared" si="0"/>
        <v>0.049254412905756016</v>
      </c>
      <c r="E20" s="117">
        <f t="shared" si="0"/>
        <v>60.486105712090065</v>
      </c>
      <c r="F20" s="117">
        <f t="shared" si="0"/>
        <v>0.422884345508576</v>
      </c>
      <c r="G20" s="117">
        <f t="shared" si="0"/>
        <v>6.200350476969704</v>
      </c>
      <c r="H20" s="117">
        <f t="shared" si="0"/>
        <v>21.93661354722615</v>
      </c>
      <c r="I20" s="118">
        <f t="shared" si="1"/>
        <v>0.005909149664840417</v>
      </c>
      <c r="J20" s="104"/>
      <c r="K20" s="104"/>
    </row>
    <row r="21" spans="1:11" ht="15" customHeight="1">
      <c r="A21" s="104"/>
      <c r="B21" s="104"/>
      <c r="C21" s="104"/>
      <c r="D21" s="104"/>
      <c r="E21" s="104"/>
      <c r="F21" s="104"/>
      <c r="G21" s="104"/>
      <c r="H21" s="104"/>
      <c r="I21" s="111"/>
      <c r="J21" s="104"/>
      <c r="K21" s="104"/>
    </row>
    <row r="22" spans="1:11" ht="14.25">
      <c r="A22" s="112" t="s">
        <v>147</v>
      </c>
      <c r="B22" s="104"/>
      <c r="C22" s="104"/>
      <c r="D22" s="104"/>
      <c r="E22" s="104"/>
      <c r="F22" s="104"/>
      <c r="G22" s="104"/>
      <c r="H22" s="104"/>
      <c r="I22" s="111"/>
      <c r="J22" s="104"/>
      <c r="K22" s="104"/>
    </row>
    <row r="23" spans="1:11" ht="12.75">
      <c r="A23" s="112"/>
      <c r="B23" s="104"/>
      <c r="C23" s="104"/>
      <c r="D23" s="104"/>
      <c r="E23" s="104"/>
      <c r="F23" s="104"/>
      <c r="G23" s="104"/>
      <c r="H23" s="104"/>
      <c r="I23" s="111"/>
      <c r="J23" s="104"/>
      <c r="K23" s="104"/>
    </row>
    <row r="24" spans="1:11" ht="15" customHeight="1">
      <c r="A24" s="104" t="s">
        <v>182</v>
      </c>
      <c r="B24" s="104"/>
      <c r="C24" s="104"/>
      <c r="D24" s="104"/>
      <c r="E24" s="104"/>
      <c r="F24" s="104"/>
      <c r="G24" s="104"/>
      <c r="H24" s="104"/>
      <c r="I24" s="111"/>
      <c r="J24" s="104"/>
      <c r="K24" s="104"/>
    </row>
    <row r="25" spans="1:11" ht="12.75">
      <c r="A25" s="104"/>
      <c r="B25" s="104"/>
      <c r="C25" s="104"/>
      <c r="D25" s="104"/>
      <c r="E25" s="104"/>
      <c r="F25" s="104"/>
      <c r="G25" s="104"/>
      <c r="H25" s="104"/>
      <c r="I25" s="111"/>
      <c r="J25" s="104"/>
      <c r="K25" s="104"/>
    </row>
  </sheetData>
  <mergeCells count="4">
    <mergeCell ref="B3:B4"/>
    <mergeCell ref="B5:I5"/>
    <mergeCell ref="A3:A4"/>
    <mergeCell ref="B13:I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 topLeftCell="A1">
      <selection activeCell="B4" sqref="B4"/>
    </sheetView>
  </sheetViews>
  <sheetFormatPr defaultColWidth="9.140625" defaultRowHeight="15"/>
  <cols>
    <col min="2" max="5" width="10.7109375" style="0" customWidth="1"/>
  </cols>
  <sheetData>
    <row r="1" ht="17.25">
      <c r="A1" s="147" t="s">
        <v>186</v>
      </c>
    </row>
    <row r="3" spans="1:5" ht="30" customHeight="1">
      <c r="A3" s="186" t="s">
        <v>39</v>
      </c>
      <c r="B3" s="189" t="s">
        <v>192</v>
      </c>
      <c r="C3" s="189"/>
      <c r="D3" s="189"/>
      <c r="E3" s="189"/>
    </row>
    <row r="4" spans="1:5" ht="21.75" customHeight="1">
      <c r="A4" s="187"/>
      <c r="B4" s="144" t="s">
        <v>156</v>
      </c>
      <c r="C4" s="189" t="s">
        <v>134</v>
      </c>
      <c r="D4" s="189"/>
      <c r="E4" s="189"/>
    </row>
    <row r="5" spans="1:5" ht="31.5" customHeight="1">
      <c r="A5" s="188"/>
      <c r="B5" s="144" t="s">
        <v>162</v>
      </c>
      <c r="C5" s="144" t="s">
        <v>162</v>
      </c>
      <c r="D5" s="144" t="s">
        <v>157</v>
      </c>
      <c r="E5" s="144" t="s">
        <v>185</v>
      </c>
    </row>
    <row r="6" spans="1:5" ht="15">
      <c r="A6" s="122">
        <v>2005</v>
      </c>
      <c r="B6" s="123">
        <v>36936000</v>
      </c>
      <c r="C6" s="123">
        <v>37645502</v>
      </c>
      <c r="D6" s="124">
        <v>4.450191150568014</v>
      </c>
      <c r="E6" s="125">
        <v>3.8005413263606354</v>
      </c>
    </row>
    <row r="7" spans="1:5" ht="15">
      <c r="A7" s="122">
        <v>2006</v>
      </c>
      <c r="B7" s="123">
        <v>39575856</v>
      </c>
      <c r="C7" s="123">
        <v>41579189</v>
      </c>
      <c r="D7" s="124">
        <v>4.456208590640279</v>
      </c>
      <c r="E7" s="125">
        <v>3.887973043609172</v>
      </c>
    </row>
    <row r="8" spans="1:5" ht="15">
      <c r="A8" s="122">
        <v>2007</v>
      </c>
      <c r="B8" s="123">
        <v>45055802</v>
      </c>
      <c r="C8" s="123">
        <v>46860739</v>
      </c>
      <c r="D8" s="124">
        <v>4.7311714260329465</v>
      </c>
      <c r="E8" s="125">
        <v>3.946140910208605</v>
      </c>
    </row>
    <row r="9" spans="1:5" ht="15">
      <c r="A9" s="122">
        <v>2008</v>
      </c>
      <c r="B9" s="123">
        <v>51982706</v>
      </c>
      <c r="C9" s="123">
        <v>57087971</v>
      </c>
      <c r="D9" s="124">
        <v>5.336202122966021</v>
      </c>
      <c r="E9" s="125">
        <v>4.440670410269056</v>
      </c>
    </row>
    <row r="10" spans="1:5" ht="15">
      <c r="A10" s="122">
        <v>2009</v>
      </c>
      <c r="B10" s="123">
        <v>60545048</v>
      </c>
      <c r="C10" s="123">
        <v>63317619</v>
      </c>
      <c r="D10" s="124">
        <v>5.421957441342696</v>
      </c>
      <c r="E10" s="125">
        <v>4.614902716787231</v>
      </c>
    </row>
    <row r="11" spans="1:5" ht="15">
      <c r="A11" s="122">
        <v>2010</v>
      </c>
      <c r="B11" s="123">
        <v>62912294</v>
      </c>
      <c r="C11" s="123">
        <v>65487971</v>
      </c>
      <c r="D11" s="124">
        <v>5.14963993080129</v>
      </c>
      <c r="E11" s="125">
        <v>4.526263439596805</v>
      </c>
    </row>
    <row r="12" spans="1:5" ht="15">
      <c r="A12" s="122">
        <v>2011</v>
      </c>
      <c r="B12" s="123">
        <v>65937420</v>
      </c>
      <c r="C12" s="123">
        <v>67690079</v>
      </c>
      <c r="D12" s="124">
        <v>5.036464211309523</v>
      </c>
      <c r="E12" s="125">
        <v>4.324551078389344</v>
      </c>
    </row>
    <row r="13" spans="1:5" ht="15">
      <c r="A13" s="122">
        <v>2012</v>
      </c>
      <c r="B13" s="123">
        <v>70506237</v>
      </c>
      <c r="C13" s="123">
        <v>68973371</v>
      </c>
      <c r="D13" s="124">
        <v>4.87306563515614</v>
      </c>
      <c r="E13" s="125">
        <v>4.248588554441735</v>
      </c>
    </row>
    <row r="14" spans="1:5" ht="15">
      <c r="A14" s="122">
        <v>2013</v>
      </c>
      <c r="B14" s="123">
        <v>72619337</v>
      </c>
      <c r="C14" s="123">
        <v>71685956</v>
      </c>
      <c r="D14" s="124">
        <v>4.701643339673379</v>
      </c>
      <c r="E14" s="125">
        <v>4.353246567123574</v>
      </c>
    </row>
    <row r="15" spans="1:5" ht="15">
      <c r="A15" s="122">
        <v>2014</v>
      </c>
      <c r="B15" s="123">
        <v>73389604</v>
      </c>
      <c r="C15" s="123">
        <v>72851289</v>
      </c>
      <c r="D15" s="124">
        <v>4.566620008775779</v>
      </c>
      <c r="E15" s="125">
        <v>4.257212238581991</v>
      </c>
    </row>
    <row r="16" spans="1:5" ht="15">
      <c r="A16" s="122">
        <v>2015</v>
      </c>
      <c r="B16" s="123">
        <v>74741209</v>
      </c>
      <c r="C16" s="123">
        <v>77176920</v>
      </c>
      <c r="D16" s="124">
        <v>4.718280858348107</v>
      </c>
      <c r="E16" s="125">
        <v>4.284959513900302</v>
      </c>
    </row>
    <row r="17" spans="1:5" ht="15">
      <c r="A17" s="122">
        <v>2016</v>
      </c>
      <c r="B17" s="123">
        <v>79806564</v>
      </c>
      <c r="C17" s="123">
        <v>80941181</v>
      </c>
      <c r="D17" s="124">
        <v>4.682199398391855</v>
      </c>
      <c r="E17" s="125">
        <v>4.343533440265481</v>
      </c>
    </row>
    <row r="18" spans="1:5" ht="15">
      <c r="A18" s="126" t="s">
        <v>17</v>
      </c>
      <c r="B18" s="123">
        <v>84628723</v>
      </c>
      <c r="C18" s="123">
        <v>87584176</v>
      </c>
      <c r="D18" s="124">
        <v>4.893790914678438</v>
      </c>
      <c r="E18" s="125">
        <v>4.4015798294833495</v>
      </c>
    </row>
    <row r="19" spans="1:5" ht="15">
      <c r="A19" s="127">
        <v>2018</v>
      </c>
      <c r="B19" s="123">
        <v>89959024</v>
      </c>
      <c r="C19" s="123">
        <v>93538330</v>
      </c>
      <c r="D19" s="124">
        <v>5.052848422644771</v>
      </c>
      <c r="E19" s="125">
        <v>4.408951453061551</v>
      </c>
    </row>
    <row r="20" spans="1:5" ht="15">
      <c r="A20" s="127">
        <v>2019</v>
      </c>
      <c r="B20" s="123">
        <v>97571206</v>
      </c>
      <c r="C20" s="123">
        <v>102617481</v>
      </c>
      <c r="D20" s="124">
        <v>5.17721008021795</v>
      </c>
      <c r="E20" s="125">
        <v>4.474861579828005</v>
      </c>
    </row>
    <row r="21" spans="1:5" ht="15">
      <c r="A21" s="127">
        <v>2020</v>
      </c>
      <c r="B21" s="123">
        <v>107813018</v>
      </c>
      <c r="C21" s="123">
        <v>116306568.39673</v>
      </c>
      <c r="D21" s="124">
        <v>5.49730908903578</v>
      </c>
      <c r="E21" s="125">
        <v>5.00488921215659</v>
      </c>
    </row>
    <row r="23" ht="15">
      <c r="A23" s="121" t="s">
        <v>183</v>
      </c>
    </row>
    <row r="24" ht="15">
      <c r="A24" s="112" t="s">
        <v>164</v>
      </c>
    </row>
    <row r="25" ht="15">
      <c r="A25" s="112" t="s">
        <v>184</v>
      </c>
    </row>
    <row r="26" ht="15">
      <c r="A26" s="112" t="s">
        <v>163</v>
      </c>
    </row>
    <row r="27" ht="15">
      <c r="A27" s="101"/>
    </row>
    <row r="28" ht="15">
      <c r="A28" s="143" t="s">
        <v>187</v>
      </c>
    </row>
  </sheetData>
  <mergeCells count="3">
    <mergeCell ref="A3:A5"/>
    <mergeCell ref="B3:E3"/>
    <mergeCell ref="C4:E4"/>
  </mergeCells>
  <printOptions/>
  <pageMargins left="0.7" right="0.7" top="0.75" bottom="0.75" header="0.3" footer="0.3"/>
  <pageSetup horizontalDpi="600" verticalDpi="600" orientation="portrait" paperSize="9" r:id="rId1"/>
  <ignoredErrors>
    <ignoredError sqref="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7"/>
  <sheetViews>
    <sheetView workbookViewId="0" topLeftCell="A1">
      <selection activeCell="B28" sqref="B28"/>
    </sheetView>
  </sheetViews>
  <sheetFormatPr defaultColWidth="9.140625" defaultRowHeight="15"/>
  <cols>
    <col min="2" max="2" width="10.57421875" style="0" customWidth="1"/>
    <col min="3" max="3" width="11.140625" style="0" customWidth="1"/>
    <col min="10" max="10" width="15.28125" style="0" customWidth="1"/>
    <col min="11" max="11" width="12.57421875" style="0" customWidth="1"/>
    <col min="12" max="13" width="12.140625" style="0" customWidth="1"/>
    <col min="15" max="15" width="11.421875" style="0" customWidth="1"/>
  </cols>
  <sheetData>
    <row r="3" ht="15">
      <c r="I3" t="s">
        <v>47</v>
      </c>
    </row>
    <row r="4" spans="1:15" ht="15.95" customHeight="1">
      <c r="A4" s="161" t="s">
        <v>39</v>
      </c>
      <c r="B4" s="60"/>
      <c r="C4" s="60"/>
      <c r="D4" s="161" t="s">
        <v>40</v>
      </c>
      <c r="E4" s="161"/>
      <c r="F4" s="161" t="s">
        <v>35</v>
      </c>
      <c r="G4" s="161"/>
      <c r="H4" s="161" t="s">
        <v>1</v>
      </c>
      <c r="I4" s="161"/>
      <c r="K4" s="55" t="s">
        <v>48</v>
      </c>
      <c r="L4" s="55"/>
      <c r="N4" s="55" t="s">
        <v>49</v>
      </c>
      <c r="O4" s="55"/>
    </row>
    <row r="5" spans="1:15" ht="15.75">
      <c r="A5" s="161"/>
      <c r="B5" s="60"/>
      <c r="C5" s="60"/>
      <c r="D5" s="60" t="s">
        <v>50</v>
      </c>
      <c r="E5" s="60" t="s">
        <v>42</v>
      </c>
      <c r="F5" s="60" t="s">
        <v>50</v>
      </c>
      <c r="G5" s="60" t="s">
        <v>42</v>
      </c>
      <c r="H5" s="60" t="s">
        <v>50</v>
      </c>
      <c r="I5" s="60" t="s">
        <v>42</v>
      </c>
      <c r="K5" s="67" t="s">
        <v>52</v>
      </c>
      <c r="L5" s="67" t="s">
        <v>1</v>
      </c>
      <c r="N5" s="67" t="s">
        <v>52</v>
      </c>
      <c r="O5" s="67" t="s">
        <v>1</v>
      </c>
    </row>
    <row r="6" spans="1:15" ht="15.75">
      <c r="A6" s="60">
        <v>2009</v>
      </c>
      <c r="B6" s="60"/>
      <c r="C6" s="60"/>
      <c r="D6" s="61">
        <v>60.5</v>
      </c>
      <c r="E6" s="62">
        <v>0.0518</v>
      </c>
      <c r="F6" s="60">
        <v>64.2</v>
      </c>
      <c r="G6" s="62">
        <v>0.055</v>
      </c>
      <c r="H6" s="60">
        <v>63.3</v>
      </c>
      <c r="I6" s="62">
        <v>0.0542</v>
      </c>
      <c r="K6" s="68">
        <f>D7-D6</f>
        <v>2.3999999999999986</v>
      </c>
      <c r="L6" s="68">
        <f>H7-H6</f>
        <v>2.200000000000003</v>
      </c>
      <c r="N6" s="69">
        <f>D7/D6-1</f>
        <v>0.03966942148760322</v>
      </c>
      <c r="O6" s="69">
        <f aca="true" t="shared" si="0" ref="O6:O16">H7/H6-1</f>
        <v>0.034755134281200695</v>
      </c>
    </row>
    <row r="7" spans="1:15" ht="15.75">
      <c r="A7" s="60">
        <v>2010</v>
      </c>
      <c r="B7" s="60"/>
      <c r="C7" s="60"/>
      <c r="D7" s="61">
        <v>62.9</v>
      </c>
      <c r="E7" s="62">
        <v>0.0495</v>
      </c>
      <c r="F7" s="60">
        <v>66.5</v>
      </c>
      <c r="G7" s="62">
        <v>0.0523</v>
      </c>
      <c r="H7" s="60">
        <v>65.5</v>
      </c>
      <c r="I7" s="62">
        <v>0.0515</v>
      </c>
      <c r="K7" s="68">
        <f aca="true" t="shared" si="1" ref="K7:K16">D8-D7</f>
        <v>3.000000000000007</v>
      </c>
      <c r="L7" s="68">
        <f aca="true" t="shared" si="2" ref="L7:L15">H8-H7</f>
        <v>2.200000000000003</v>
      </c>
      <c r="N7" s="69">
        <f aca="true" t="shared" si="3" ref="N7:N16">D8/D7-1</f>
        <v>0.04769475357710662</v>
      </c>
      <c r="O7" s="69">
        <f t="shared" si="0"/>
        <v>0.03358778625954195</v>
      </c>
    </row>
    <row r="8" spans="1:15" ht="15.75">
      <c r="A8" s="60">
        <v>2011</v>
      </c>
      <c r="B8" s="60"/>
      <c r="C8" s="60"/>
      <c r="D8" s="61">
        <v>65.9</v>
      </c>
      <c r="E8" s="62">
        <v>0.0491</v>
      </c>
      <c r="F8" s="60">
        <v>68.1</v>
      </c>
      <c r="G8" s="62">
        <v>0.0507</v>
      </c>
      <c r="H8" s="60">
        <v>67.7</v>
      </c>
      <c r="I8" s="62">
        <v>0.0504</v>
      </c>
      <c r="K8" s="68">
        <f t="shared" si="1"/>
        <v>4.599999999999994</v>
      </c>
      <c r="L8" s="68">
        <f t="shared" si="2"/>
        <v>1.2999999999999972</v>
      </c>
      <c r="N8" s="69">
        <f t="shared" si="3"/>
        <v>0.06980273141122906</v>
      </c>
      <c r="O8" s="69">
        <f t="shared" si="0"/>
        <v>0.019202363367799125</v>
      </c>
    </row>
    <row r="9" spans="1:15" ht="15.75">
      <c r="A9" s="60">
        <v>2012</v>
      </c>
      <c r="B9" s="60"/>
      <c r="C9" s="60"/>
      <c r="D9" s="61">
        <v>70.5</v>
      </c>
      <c r="E9" s="62">
        <v>0.0498</v>
      </c>
      <c r="F9" s="60">
        <v>71.9</v>
      </c>
      <c r="G9" s="62">
        <v>0.0508</v>
      </c>
      <c r="H9" s="60">
        <v>69</v>
      </c>
      <c r="I9" s="62">
        <v>0.0487</v>
      </c>
      <c r="K9" s="68">
        <f t="shared" si="1"/>
        <v>2.0999999999999943</v>
      </c>
      <c r="L9" s="68">
        <f t="shared" si="2"/>
        <v>2.700000000000003</v>
      </c>
      <c r="N9" s="69">
        <f t="shared" si="3"/>
        <v>0.029787234042553123</v>
      </c>
      <c r="O9" s="69">
        <f t="shared" si="0"/>
        <v>0.03913043478260869</v>
      </c>
    </row>
    <row r="10" spans="1:15" ht="15.75">
      <c r="A10" s="60">
        <v>2013</v>
      </c>
      <c r="B10" s="60"/>
      <c r="C10" s="60"/>
      <c r="D10" s="61">
        <v>72.6</v>
      </c>
      <c r="E10" s="62">
        <v>0.0476</v>
      </c>
      <c r="F10" s="60">
        <v>74</v>
      </c>
      <c r="G10" s="62">
        <v>0.0486</v>
      </c>
      <c r="H10" s="60">
        <v>71.7</v>
      </c>
      <c r="I10" s="62">
        <v>0.047</v>
      </c>
      <c r="K10" s="68">
        <f t="shared" si="1"/>
        <v>0.8000000000000114</v>
      </c>
      <c r="L10" s="68">
        <f t="shared" si="2"/>
        <v>1.2000000000000028</v>
      </c>
      <c r="N10" s="69">
        <f t="shared" si="3"/>
        <v>0.011019283746556585</v>
      </c>
      <c r="O10" s="69">
        <f t="shared" si="0"/>
        <v>0.01673640167364021</v>
      </c>
    </row>
    <row r="11" spans="1:15" ht="15.75">
      <c r="A11" s="60">
        <v>2014</v>
      </c>
      <c r="B11" s="60"/>
      <c r="C11" s="60"/>
      <c r="D11" s="61">
        <v>73.4</v>
      </c>
      <c r="E11" s="62">
        <v>0.046</v>
      </c>
      <c r="F11" s="60">
        <v>75.3</v>
      </c>
      <c r="G11" s="62">
        <v>0.0472</v>
      </c>
      <c r="H11" s="60">
        <v>72.9</v>
      </c>
      <c r="I11" s="62">
        <v>0.0457</v>
      </c>
      <c r="K11" s="68">
        <f t="shared" si="1"/>
        <v>1.2999999999999972</v>
      </c>
      <c r="L11" s="68">
        <f t="shared" si="2"/>
        <v>4.299999999999997</v>
      </c>
      <c r="N11" s="69">
        <f t="shared" si="3"/>
        <v>0.017711171662125214</v>
      </c>
      <c r="O11" s="69">
        <f t="shared" si="0"/>
        <v>0.058984910836762605</v>
      </c>
    </row>
    <row r="12" spans="1:15" ht="15.75">
      <c r="A12" s="60">
        <v>2015</v>
      </c>
      <c r="B12" s="60"/>
      <c r="C12" s="60"/>
      <c r="D12" s="61">
        <v>74.7</v>
      </c>
      <c r="E12" s="62">
        <v>0.0457</v>
      </c>
      <c r="F12" s="60">
        <v>78.4</v>
      </c>
      <c r="G12" s="62">
        <v>0.048</v>
      </c>
      <c r="H12" s="60">
        <v>77.2</v>
      </c>
      <c r="I12" s="62">
        <v>0.0472</v>
      </c>
      <c r="K12" s="68">
        <f t="shared" si="1"/>
        <v>5.099999999999994</v>
      </c>
      <c r="L12" s="68">
        <f t="shared" si="2"/>
        <v>3.700000000000003</v>
      </c>
      <c r="N12" s="69">
        <f t="shared" si="3"/>
        <v>0.06827309236947787</v>
      </c>
      <c r="O12" s="69">
        <f t="shared" si="0"/>
        <v>0.04792746113989632</v>
      </c>
    </row>
    <row r="13" spans="1:15" ht="15.75">
      <c r="A13" s="60">
        <v>2016</v>
      </c>
      <c r="B13" s="60"/>
      <c r="C13" s="60"/>
      <c r="D13" s="61">
        <v>79.8</v>
      </c>
      <c r="E13" s="62">
        <v>0.0462</v>
      </c>
      <c r="F13" s="60">
        <v>82.4</v>
      </c>
      <c r="G13" s="62">
        <v>0.0477</v>
      </c>
      <c r="H13" s="60">
        <v>80.9</v>
      </c>
      <c r="I13" s="62">
        <v>0.0468</v>
      </c>
      <c r="K13" s="68">
        <f t="shared" si="1"/>
        <v>4.799999999999997</v>
      </c>
      <c r="L13" s="68">
        <f t="shared" si="2"/>
        <v>6.699999999999989</v>
      </c>
      <c r="N13" s="69">
        <f t="shared" si="3"/>
        <v>0.06015037593984962</v>
      </c>
      <c r="O13" s="69">
        <f t="shared" si="0"/>
        <v>0.08281829419035835</v>
      </c>
    </row>
    <row r="14" spans="1:15" ht="15.75">
      <c r="A14" s="60">
        <v>2017</v>
      </c>
      <c r="B14" s="60"/>
      <c r="C14" s="60"/>
      <c r="D14" s="61">
        <v>84.6</v>
      </c>
      <c r="E14" s="62">
        <v>0.0473</v>
      </c>
      <c r="F14" s="60">
        <v>90.5</v>
      </c>
      <c r="G14" s="62">
        <v>0.0506</v>
      </c>
      <c r="H14" s="60">
        <v>87.6</v>
      </c>
      <c r="I14" s="62">
        <v>0.0489</v>
      </c>
      <c r="K14" s="68">
        <f t="shared" si="1"/>
        <v>5.400000000000006</v>
      </c>
      <c r="L14" s="68">
        <f t="shared" si="2"/>
        <v>5.900000000000006</v>
      </c>
      <c r="N14" s="69">
        <f t="shared" si="3"/>
        <v>0.06382978723404253</v>
      </c>
      <c r="O14" s="69">
        <f t="shared" si="0"/>
        <v>0.06735159817351599</v>
      </c>
    </row>
    <row r="15" spans="1:15" ht="15.75">
      <c r="A15" s="60">
        <v>2018</v>
      </c>
      <c r="B15" s="63">
        <v>88.48736</v>
      </c>
      <c r="C15" s="62">
        <v>0.0478</v>
      </c>
      <c r="D15" s="63">
        <v>90</v>
      </c>
      <c r="E15" s="62">
        <v>0.0486</v>
      </c>
      <c r="F15" s="64">
        <v>95</v>
      </c>
      <c r="G15" s="62">
        <v>0.0513</v>
      </c>
      <c r="H15" s="60">
        <v>93.5</v>
      </c>
      <c r="I15" s="62">
        <v>0.0505</v>
      </c>
      <c r="K15" s="68">
        <f t="shared" si="1"/>
        <v>7.599999999999994</v>
      </c>
      <c r="L15" s="68">
        <f t="shared" si="2"/>
        <v>9.099999999999994</v>
      </c>
      <c r="N15" s="69">
        <f t="shared" si="3"/>
        <v>0.08444444444444432</v>
      </c>
      <c r="O15" s="69">
        <f t="shared" si="0"/>
        <v>0.097326203208556</v>
      </c>
    </row>
    <row r="16" spans="1:15" ht="15.75">
      <c r="A16" s="60">
        <v>2019</v>
      </c>
      <c r="B16" s="63">
        <v>96.33006</v>
      </c>
      <c r="C16" s="62">
        <v>0.0486</v>
      </c>
      <c r="D16" s="61">
        <v>97.6</v>
      </c>
      <c r="E16" s="62">
        <v>0.0492</v>
      </c>
      <c r="F16" s="60">
        <v>104.5</v>
      </c>
      <c r="G16" s="61" t="s">
        <v>51</v>
      </c>
      <c r="H16" s="60">
        <v>102.6</v>
      </c>
      <c r="I16" s="61" t="s">
        <v>43</v>
      </c>
      <c r="K16" s="68">
        <f t="shared" si="1"/>
        <v>10.200000000000003</v>
      </c>
      <c r="L16" s="68">
        <f>H17-H16</f>
        <v>13.700000000000003</v>
      </c>
      <c r="N16" s="69">
        <f t="shared" si="3"/>
        <v>0.10450819672131151</v>
      </c>
      <c r="O16" s="69">
        <f t="shared" si="0"/>
        <v>0.1335282651072125</v>
      </c>
    </row>
    <row r="17" spans="1:15" ht="15.75">
      <c r="A17" s="60">
        <v>2020</v>
      </c>
      <c r="B17" s="63">
        <v>106.41971</v>
      </c>
      <c r="C17" s="62">
        <v>0.0503</v>
      </c>
      <c r="D17" s="61">
        <v>107.8</v>
      </c>
      <c r="E17" s="62">
        <v>0.051</v>
      </c>
      <c r="F17" s="60">
        <v>123.7</v>
      </c>
      <c r="G17" s="62">
        <v>0.0585</v>
      </c>
      <c r="H17" s="65">
        <v>116.3</v>
      </c>
      <c r="I17" s="66">
        <v>0.055</v>
      </c>
      <c r="K17" s="68"/>
      <c r="L17" s="68"/>
      <c r="N17" s="69"/>
      <c r="O17" s="69"/>
    </row>
  </sheetData>
  <mergeCells count="4">
    <mergeCell ref="A4:A5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2"/>
  <sheetViews>
    <sheetView workbookViewId="0" topLeftCell="A1">
      <selection activeCell="B28" sqref="B28"/>
    </sheetView>
  </sheetViews>
  <sheetFormatPr defaultColWidth="8.7109375" defaultRowHeight="15"/>
  <cols>
    <col min="1" max="1" width="8.7109375" style="53" customWidth="1"/>
    <col min="2" max="2" width="14.00390625" style="53" customWidth="1"/>
    <col min="3" max="3" width="15.140625" style="53" customWidth="1"/>
    <col min="4" max="4" width="12.57421875" style="59" customWidth="1"/>
    <col min="5" max="5" width="13.421875" style="53" customWidth="1"/>
    <col min="6" max="6" width="12.7109375" style="53" customWidth="1"/>
    <col min="7" max="7" width="9.421875" style="53" customWidth="1"/>
    <col min="8" max="8" width="9.7109375" style="53" customWidth="1"/>
    <col min="9" max="9" width="13.8515625" style="53" customWidth="1"/>
    <col min="10" max="10" width="9.7109375" style="53" customWidth="1"/>
    <col min="11" max="11" width="9.140625" style="53" customWidth="1"/>
    <col min="12" max="16384" width="8.7109375" style="53" customWidth="1"/>
  </cols>
  <sheetData>
    <row r="3" ht="15">
      <c r="K3" s="53" t="s">
        <v>57</v>
      </c>
    </row>
    <row r="4" spans="1:11" ht="39.95" customHeight="1">
      <c r="A4" s="73" t="s">
        <v>39</v>
      </c>
      <c r="B4" s="73" t="s">
        <v>60</v>
      </c>
      <c r="C4" s="73" t="s">
        <v>59</v>
      </c>
      <c r="D4" s="162" t="s">
        <v>58</v>
      </c>
      <c r="E4" s="162"/>
      <c r="F4" s="163" t="s">
        <v>40</v>
      </c>
      <c r="G4" s="164"/>
      <c r="H4" s="165"/>
      <c r="I4" s="163" t="s">
        <v>1</v>
      </c>
      <c r="J4" s="164"/>
      <c r="K4" s="165"/>
    </row>
    <row r="5" spans="1:11" ht="20.1" customHeight="1">
      <c r="A5" s="73"/>
      <c r="B5" s="73" t="s">
        <v>41</v>
      </c>
      <c r="C5" s="73" t="s">
        <v>41</v>
      </c>
      <c r="D5" s="73" t="s">
        <v>41</v>
      </c>
      <c r="E5" s="73" t="s">
        <v>42</v>
      </c>
      <c r="F5" s="73" t="s">
        <v>41</v>
      </c>
      <c r="G5" s="73" t="s">
        <v>55</v>
      </c>
      <c r="H5" s="84" t="s">
        <v>56</v>
      </c>
      <c r="I5" s="73" t="s">
        <v>41</v>
      </c>
      <c r="J5" s="73" t="s">
        <v>55</v>
      </c>
      <c r="K5" s="84" t="s">
        <v>56</v>
      </c>
    </row>
    <row r="6" spans="1:11" ht="15">
      <c r="A6" s="75">
        <v>2005</v>
      </c>
      <c r="B6" s="85">
        <v>990468000</v>
      </c>
      <c r="C6" s="78">
        <v>845930000</v>
      </c>
      <c r="D6" s="57"/>
      <c r="E6" s="57"/>
      <c r="F6" s="58">
        <v>36936000</v>
      </c>
      <c r="G6" s="79">
        <f aca="true" t="shared" si="0" ref="G6:G7">F6/C6</f>
        <v>0.043663187261357324</v>
      </c>
      <c r="H6" s="80">
        <f aca="true" t="shared" si="1" ref="H6:H7">F6/B6</f>
        <v>0.03729146221786065</v>
      </c>
      <c r="I6" s="58">
        <v>37645502</v>
      </c>
      <c r="J6" s="79">
        <f aca="true" t="shared" si="2" ref="J6:J7">I6/C6</f>
        <v>0.04450191150568014</v>
      </c>
      <c r="K6" s="80">
        <f aca="true" t="shared" si="3" ref="K6:K7">I6/B6</f>
        <v>0.03800779227597459</v>
      </c>
    </row>
    <row r="7" spans="1:11" ht="15">
      <c r="A7" s="75">
        <v>2006</v>
      </c>
      <c r="B7" s="85">
        <v>1069824000</v>
      </c>
      <c r="C7" s="78">
        <v>933062000</v>
      </c>
      <c r="D7" s="57"/>
      <c r="E7" s="57"/>
      <c r="F7" s="58">
        <v>39575856</v>
      </c>
      <c r="G7" s="79">
        <f t="shared" si="0"/>
        <v>0.04241503351331423</v>
      </c>
      <c r="H7" s="80">
        <f t="shared" si="1"/>
        <v>0.036992866116295764</v>
      </c>
      <c r="I7" s="58">
        <v>41579189</v>
      </c>
      <c r="J7" s="79">
        <f t="shared" si="2"/>
        <v>0.04456208590640279</v>
      </c>
      <c r="K7" s="80">
        <f t="shared" si="3"/>
        <v>0.03886544796153386</v>
      </c>
    </row>
    <row r="8" spans="1:11" ht="15">
      <c r="A8" s="75">
        <v>2007</v>
      </c>
      <c r="B8" s="85">
        <v>1167800000</v>
      </c>
      <c r="C8" s="78">
        <v>990468000</v>
      </c>
      <c r="D8" s="58"/>
      <c r="E8" s="75"/>
      <c r="F8" s="58">
        <v>45055802</v>
      </c>
      <c r="G8" s="79">
        <f>F8/C8</f>
        <v>0.045489407027788885</v>
      </c>
      <c r="H8" s="80">
        <f aca="true" t="shared" si="4" ref="H8:H21">F8/B8</f>
        <v>0.03858177941428327</v>
      </c>
      <c r="I8" s="58">
        <v>46860739</v>
      </c>
      <c r="J8" s="79">
        <f>I8/C8</f>
        <v>0.04731171426032946</v>
      </c>
      <c r="K8" s="80">
        <f aca="true" t="shared" si="5" ref="K8:K21">I8/B8</f>
        <v>0.04012736684363761</v>
      </c>
    </row>
    <row r="9" spans="1:11" ht="15">
      <c r="A9" s="75">
        <v>2008</v>
      </c>
      <c r="B9" s="85">
        <v>1271700000</v>
      </c>
      <c r="C9" s="78">
        <v>1069824000</v>
      </c>
      <c r="D9" s="58"/>
      <c r="E9" s="75"/>
      <c r="F9" s="58">
        <v>51982706</v>
      </c>
      <c r="G9" s="79">
        <f aca="true" t="shared" si="6" ref="G9:G21">F9/C9</f>
        <v>0.04858996059164872</v>
      </c>
      <c r="H9" s="80">
        <f t="shared" si="4"/>
        <v>0.040876547927970436</v>
      </c>
      <c r="I9" s="58">
        <v>57087971</v>
      </c>
      <c r="J9" s="79">
        <f aca="true" t="shared" si="7" ref="J9:J21">I9/C9</f>
        <v>0.0533620212296602</v>
      </c>
      <c r="K9" s="80">
        <f t="shared" si="5"/>
        <v>0.04489106786191712</v>
      </c>
    </row>
    <row r="10" spans="1:11" ht="15">
      <c r="A10" s="75">
        <v>2009</v>
      </c>
      <c r="B10" s="85">
        <v>1344000000</v>
      </c>
      <c r="C10" s="78">
        <v>1167800000</v>
      </c>
      <c r="D10" s="58"/>
      <c r="E10" s="75"/>
      <c r="F10" s="58">
        <v>60545048</v>
      </c>
      <c r="G10" s="79">
        <f t="shared" si="6"/>
        <v>0.05184539133413256</v>
      </c>
      <c r="H10" s="80">
        <f t="shared" si="4"/>
        <v>0.04504839880952381</v>
      </c>
      <c r="I10" s="58">
        <v>63317619</v>
      </c>
      <c r="J10" s="79">
        <f t="shared" si="7"/>
        <v>0.05421957441342696</v>
      </c>
      <c r="K10" s="80">
        <f t="shared" si="5"/>
        <v>0.047111323660714285</v>
      </c>
    </row>
    <row r="11" spans="1:11" ht="15">
      <c r="A11" s="75">
        <v>2010</v>
      </c>
      <c r="B11" s="85">
        <v>1415400000</v>
      </c>
      <c r="C11" s="78">
        <v>1271700000</v>
      </c>
      <c r="D11" s="58"/>
      <c r="E11" s="75"/>
      <c r="F11" s="58">
        <v>63532294</v>
      </c>
      <c r="G11" s="79">
        <f t="shared" si="6"/>
        <v>0.04995855469057168</v>
      </c>
      <c r="H11" s="80">
        <f t="shared" si="4"/>
        <v>0.044886458951533134</v>
      </c>
      <c r="I11" s="58">
        <v>65487971</v>
      </c>
      <c r="J11" s="79">
        <f t="shared" si="7"/>
        <v>0.0514963993080129</v>
      </c>
      <c r="K11" s="80">
        <f t="shared" si="5"/>
        <v>0.04626817224812774</v>
      </c>
    </row>
    <row r="12" spans="1:11" ht="15">
      <c r="A12" s="75">
        <v>2011</v>
      </c>
      <c r="B12" s="85">
        <v>1524700000</v>
      </c>
      <c r="C12" s="78">
        <v>1344000000</v>
      </c>
      <c r="D12" s="58"/>
      <c r="E12" s="75"/>
      <c r="F12" s="58">
        <v>66913420</v>
      </c>
      <c r="G12" s="79">
        <f t="shared" si="6"/>
        <v>0.049786770833333334</v>
      </c>
      <c r="H12" s="80">
        <f t="shared" si="4"/>
        <v>0.04388628582672001</v>
      </c>
      <c r="I12" s="58">
        <v>67690079</v>
      </c>
      <c r="J12" s="79">
        <f t="shared" si="7"/>
        <v>0.050364642113095236</v>
      </c>
      <c r="K12" s="80">
        <f t="shared" si="5"/>
        <v>0.04439567062372926</v>
      </c>
    </row>
    <row r="13" spans="1:11" ht="15">
      <c r="A13" s="75">
        <v>2012</v>
      </c>
      <c r="B13" s="85">
        <v>1595300000</v>
      </c>
      <c r="C13" s="78">
        <v>1415400000</v>
      </c>
      <c r="D13" s="58"/>
      <c r="E13" s="75"/>
      <c r="F13" s="58">
        <v>70506237</v>
      </c>
      <c r="G13" s="79">
        <f t="shared" si="6"/>
        <v>0.04981364773208987</v>
      </c>
      <c r="H13" s="80">
        <f t="shared" si="4"/>
        <v>0.0441962245345703</v>
      </c>
      <c r="I13" s="58">
        <v>68973371</v>
      </c>
      <c r="J13" s="79">
        <f t="shared" si="7"/>
        <v>0.048730656351561395</v>
      </c>
      <c r="K13" s="80">
        <f t="shared" si="5"/>
        <v>0.04323536074719488</v>
      </c>
    </row>
    <row r="14" spans="1:11" ht="15">
      <c r="A14" s="75">
        <v>2013</v>
      </c>
      <c r="B14" s="85">
        <v>1635700000</v>
      </c>
      <c r="C14" s="78">
        <v>1524700000</v>
      </c>
      <c r="D14" s="58"/>
      <c r="E14" s="75"/>
      <c r="F14" s="58">
        <v>73219337</v>
      </c>
      <c r="G14" s="79">
        <f t="shared" si="6"/>
        <v>0.04802212697579852</v>
      </c>
      <c r="H14" s="80">
        <f t="shared" si="4"/>
        <v>0.044763304395671576</v>
      </c>
      <c r="I14" s="58">
        <v>71685956</v>
      </c>
      <c r="J14" s="79">
        <f t="shared" si="7"/>
        <v>0.04701643339673378</v>
      </c>
      <c r="K14" s="80">
        <f t="shared" si="5"/>
        <v>0.04382585804242832</v>
      </c>
    </row>
    <row r="15" spans="1:11" ht="15">
      <c r="A15" s="75">
        <v>2014</v>
      </c>
      <c r="B15" s="85">
        <v>1728700000</v>
      </c>
      <c r="C15" s="78">
        <v>1595300000</v>
      </c>
      <c r="D15" s="58"/>
      <c r="E15" s="75"/>
      <c r="F15" s="58">
        <v>73794604</v>
      </c>
      <c r="G15" s="79">
        <f t="shared" si="6"/>
        <v>0.046257508932489186</v>
      </c>
      <c r="H15" s="80">
        <f t="shared" si="4"/>
        <v>0.0426879180887372</v>
      </c>
      <c r="I15" s="58">
        <v>72851289</v>
      </c>
      <c r="J15" s="79">
        <f t="shared" si="7"/>
        <v>0.04566620008775779</v>
      </c>
      <c r="K15" s="80">
        <f t="shared" si="5"/>
        <v>0.04214223925493145</v>
      </c>
    </row>
    <row r="16" spans="1:11" ht="15">
      <c r="A16" s="75">
        <v>2015</v>
      </c>
      <c r="B16" s="85">
        <v>1789700000</v>
      </c>
      <c r="C16" s="78">
        <v>1635700000</v>
      </c>
      <c r="D16" s="58"/>
      <c r="E16" s="75"/>
      <c r="F16" s="58">
        <v>74741209</v>
      </c>
      <c r="G16" s="79">
        <f t="shared" si="6"/>
        <v>0.045693714617594916</v>
      </c>
      <c r="H16" s="80">
        <f t="shared" si="4"/>
        <v>0.04176186455830586</v>
      </c>
      <c r="I16" s="58">
        <v>77176920</v>
      </c>
      <c r="J16" s="79">
        <f t="shared" si="7"/>
        <v>0.047182808583481076</v>
      </c>
      <c r="K16" s="80">
        <f t="shared" si="5"/>
        <v>0.043122825054478404</v>
      </c>
    </row>
    <row r="17" spans="1:11" ht="15">
      <c r="A17" s="75">
        <v>2016</v>
      </c>
      <c r="B17" s="85">
        <v>1851200000</v>
      </c>
      <c r="C17" s="78">
        <v>1728700000</v>
      </c>
      <c r="D17" s="58"/>
      <c r="E17" s="75"/>
      <c r="F17" s="58">
        <v>79806564</v>
      </c>
      <c r="G17" s="79">
        <f t="shared" si="6"/>
        <v>0.0461656528026841</v>
      </c>
      <c r="H17" s="80">
        <f t="shared" si="4"/>
        <v>0.043110719533275714</v>
      </c>
      <c r="I17" s="58">
        <v>80941181</v>
      </c>
      <c r="J17" s="79">
        <f t="shared" si="7"/>
        <v>0.04682199398391855</v>
      </c>
      <c r="K17" s="80">
        <f t="shared" si="5"/>
        <v>0.04372362845721694</v>
      </c>
    </row>
    <row r="18" spans="1:11" ht="15">
      <c r="A18" s="75">
        <v>2017</v>
      </c>
      <c r="B18" s="85">
        <v>1982100000</v>
      </c>
      <c r="C18" s="78">
        <v>1789700000</v>
      </c>
      <c r="D18" s="58"/>
      <c r="E18" s="75"/>
      <c r="F18" s="58">
        <v>84628723</v>
      </c>
      <c r="G18" s="79">
        <f t="shared" si="6"/>
        <v>0.047286541319774264</v>
      </c>
      <c r="H18" s="80">
        <f t="shared" si="4"/>
        <v>0.04269649513142627</v>
      </c>
      <c r="I18" s="58">
        <v>87584176</v>
      </c>
      <c r="J18" s="79">
        <f t="shared" si="7"/>
        <v>0.04893790914678438</v>
      </c>
      <c r="K18" s="80">
        <f t="shared" si="5"/>
        <v>0.04418756672216336</v>
      </c>
    </row>
    <row r="19" spans="1:11" ht="15">
      <c r="A19" s="75">
        <v>2018</v>
      </c>
      <c r="B19" s="85">
        <v>2115700000</v>
      </c>
      <c r="C19" s="78">
        <v>1851200000</v>
      </c>
      <c r="D19" s="58">
        <v>88487360</v>
      </c>
      <c r="E19" s="79">
        <v>0.0478</v>
      </c>
      <c r="F19" s="58">
        <v>89959024</v>
      </c>
      <c r="G19" s="79">
        <f t="shared" si="6"/>
        <v>0.04859497839239412</v>
      </c>
      <c r="H19" s="80">
        <f t="shared" si="4"/>
        <v>0.0425197447653259</v>
      </c>
      <c r="I19" s="58">
        <v>93538330</v>
      </c>
      <c r="J19" s="79">
        <f t="shared" si="7"/>
        <v>0.050528484226447706</v>
      </c>
      <c r="K19" s="80">
        <f t="shared" si="5"/>
        <v>0.04421152809944699</v>
      </c>
    </row>
    <row r="20" spans="1:11" ht="15">
      <c r="A20" s="75">
        <v>2019</v>
      </c>
      <c r="B20" s="85">
        <v>2273600000</v>
      </c>
      <c r="C20" s="78">
        <v>1982100000</v>
      </c>
      <c r="D20" s="58">
        <v>96330060</v>
      </c>
      <c r="E20" s="79">
        <v>0.0486</v>
      </c>
      <c r="F20" s="58">
        <v>97571206</v>
      </c>
      <c r="G20" s="79">
        <f t="shared" si="6"/>
        <v>0.04922617728671611</v>
      </c>
      <c r="H20" s="80">
        <f t="shared" si="4"/>
        <v>0.04291485133708656</v>
      </c>
      <c r="I20" s="58">
        <v>102617481</v>
      </c>
      <c r="J20" s="79">
        <f t="shared" si="7"/>
        <v>0.051772100802179505</v>
      </c>
      <c r="K20" s="80">
        <f t="shared" si="5"/>
        <v>0.045134360045742436</v>
      </c>
    </row>
    <row r="21" spans="1:11" ht="15">
      <c r="A21" s="75">
        <v>2020</v>
      </c>
      <c r="B21" s="85">
        <v>2323900000</v>
      </c>
      <c r="C21" s="78">
        <v>2115700000</v>
      </c>
      <c r="D21" s="58">
        <v>106419710</v>
      </c>
      <c r="E21" s="79">
        <v>0.0503</v>
      </c>
      <c r="F21" s="58">
        <v>107820003</v>
      </c>
      <c r="G21" s="79">
        <f t="shared" si="6"/>
        <v>0.05096185801389611</v>
      </c>
      <c r="H21" s="80">
        <f t="shared" si="4"/>
        <v>0.046396145703343515</v>
      </c>
      <c r="I21" s="81">
        <v>116306568.39673</v>
      </c>
      <c r="J21" s="79">
        <f t="shared" si="7"/>
        <v>0.054973090890357804</v>
      </c>
      <c r="K21" s="80">
        <f t="shared" si="5"/>
        <v>0.05004800912118852</v>
      </c>
    </row>
    <row r="22" spans="1:12" ht="15">
      <c r="A22" s="75">
        <v>2021</v>
      </c>
      <c r="B22" s="77"/>
      <c r="C22" s="78">
        <v>2273600000</v>
      </c>
      <c r="D22" s="58">
        <v>120500800</v>
      </c>
      <c r="E22" s="79">
        <v>0.053</v>
      </c>
      <c r="F22" s="58">
        <v>120525630</v>
      </c>
      <c r="G22" s="79">
        <f>F22/C22</f>
        <v>0.05301092100633357</v>
      </c>
      <c r="H22" s="79"/>
      <c r="I22" s="82">
        <v>129263234.59</v>
      </c>
      <c r="J22" s="83">
        <v>0.056853991286945814</v>
      </c>
      <c r="K22" s="76" t="s">
        <v>44</v>
      </c>
      <c r="L22" s="74"/>
    </row>
  </sheetData>
  <mergeCells count="3">
    <mergeCell ref="D4:E4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G250"/>
  <sheetViews>
    <sheetView zoomScale="85" zoomScaleNormal="85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E11" sqref="E11"/>
    </sheetView>
  </sheetViews>
  <sheetFormatPr defaultColWidth="9.140625" defaultRowHeight="15"/>
  <cols>
    <col min="1" max="1" width="5.7109375" style="26" customWidth="1"/>
    <col min="2" max="2" width="50.57421875" style="1" customWidth="1"/>
    <col min="3" max="3" width="19.8515625" style="6" customWidth="1"/>
    <col min="4" max="4" width="19.8515625" style="8" customWidth="1"/>
    <col min="5" max="5" width="19.8515625" style="6" customWidth="1"/>
    <col min="6" max="6" width="19.8515625" style="8" customWidth="1"/>
    <col min="7" max="7" width="19.8515625" style="6" customWidth="1"/>
    <col min="8" max="8" width="19.8515625" style="8" customWidth="1"/>
    <col min="9" max="9" width="19.8515625" style="6" customWidth="1"/>
    <col min="10" max="10" width="19.8515625" style="8" customWidth="1"/>
    <col min="11" max="11" width="19.8515625" style="6" customWidth="1"/>
    <col min="12" max="12" width="19.8515625" style="8" customWidth="1"/>
    <col min="13" max="13" width="19.8515625" style="6" customWidth="1"/>
    <col min="14" max="14" width="19.8515625" style="8" customWidth="1"/>
    <col min="15" max="15" width="19.8515625" style="6" customWidth="1"/>
    <col min="16" max="16" width="19.8515625" style="8" customWidth="1"/>
    <col min="17" max="17" width="19.8515625" style="6" customWidth="1"/>
    <col min="18" max="18" width="19.8515625" style="8" customWidth="1"/>
    <col min="19" max="19" width="19.8515625" style="6" customWidth="1"/>
    <col min="20" max="20" width="19.8515625" style="8" customWidth="1"/>
    <col min="21" max="21" width="19.8515625" style="6" customWidth="1"/>
    <col min="22" max="22" width="19.8515625" style="8" customWidth="1"/>
    <col min="23" max="23" width="19.8515625" style="6" customWidth="1"/>
    <col min="24" max="24" width="19.8515625" style="8" customWidth="1"/>
    <col min="25" max="25" width="19.8515625" style="6" customWidth="1"/>
    <col min="26" max="26" width="19.8515625" style="8" customWidth="1"/>
    <col min="27" max="27" width="19.8515625" style="6" customWidth="1"/>
    <col min="28" max="31" width="19.8515625" style="8" customWidth="1"/>
    <col min="32" max="33" width="19.8515625" style="51" customWidth="1"/>
    <col min="34" max="34" width="19.8515625" style="56" customWidth="1"/>
    <col min="35" max="16384" width="9.140625" style="1" customWidth="1"/>
  </cols>
  <sheetData>
    <row r="1" spans="1:34" s="54" customFormat="1" ht="15">
      <c r="A1" s="168" t="s">
        <v>19</v>
      </c>
      <c r="B1" s="169" t="s">
        <v>0</v>
      </c>
      <c r="C1" s="167">
        <v>2005</v>
      </c>
      <c r="D1" s="166"/>
      <c r="E1" s="167">
        <v>2006</v>
      </c>
      <c r="F1" s="166"/>
      <c r="G1" s="167">
        <v>2007</v>
      </c>
      <c r="H1" s="166"/>
      <c r="I1" s="167">
        <v>2008</v>
      </c>
      <c r="J1" s="166"/>
      <c r="K1" s="167">
        <v>2009</v>
      </c>
      <c r="L1" s="166"/>
      <c r="M1" s="167">
        <v>2010</v>
      </c>
      <c r="N1" s="166"/>
      <c r="O1" s="167">
        <v>2011</v>
      </c>
      <c r="P1" s="166"/>
      <c r="Q1" s="167">
        <v>2012</v>
      </c>
      <c r="R1" s="166"/>
      <c r="S1" s="167">
        <v>2013</v>
      </c>
      <c r="T1" s="166"/>
      <c r="U1" s="167">
        <v>2014</v>
      </c>
      <c r="V1" s="166"/>
      <c r="W1" s="167">
        <v>2015</v>
      </c>
      <c r="X1" s="166"/>
      <c r="Y1" s="167">
        <v>2016</v>
      </c>
      <c r="Z1" s="166"/>
      <c r="AA1" s="167" t="s">
        <v>17</v>
      </c>
      <c r="AB1" s="166"/>
      <c r="AC1" s="166">
        <v>2018</v>
      </c>
      <c r="AD1" s="166"/>
      <c r="AE1" s="166">
        <v>2019</v>
      </c>
      <c r="AF1" s="166"/>
      <c r="AG1" s="166">
        <v>2020</v>
      </c>
      <c r="AH1" s="166"/>
    </row>
    <row r="2" spans="1:34" s="54" customFormat="1" ht="15">
      <c r="A2" s="168"/>
      <c r="B2" s="169"/>
      <c r="C2" s="86" t="s">
        <v>62</v>
      </c>
      <c r="D2" s="86" t="s">
        <v>1</v>
      </c>
      <c r="E2" s="86" t="s">
        <v>62</v>
      </c>
      <c r="F2" s="86" t="s">
        <v>1</v>
      </c>
      <c r="G2" s="86" t="s">
        <v>62</v>
      </c>
      <c r="H2" s="86" t="s">
        <v>1</v>
      </c>
      <c r="I2" s="86" t="s">
        <v>62</v>
      </c>
      <c r="J2" s="86" t="s">
        <v>1</v>
      </c>
      <c r="K2" s="86" t="s">
        <v>62</v>
      </c>
      <c r="L2" s="86" t="s">
        <v>1</v>
      </c>
      <c r="M2" s="86" t="s">
        <v>62</v>
      </c>
      <c r="N2" s="86" t="s">
        <v>1</v>
      </c>
      <c r="O2" s="86" t="s">
        <v>62</v>
      </c>
      <c r="P2" s="86" t="s">
        <v>1</v>
      </c>
      <c r="Q2" s="86" t="s">
        <v>62</v>
      </c>
      <c r="R2" s="86" t="s">
        <v>1</v>
      </c>
      <c r="S2" s="86" t="s">
        <v>62</v>
      </c>
      <c r="T2" s="86" t="s">
        <v>1</v>
      </c>
      <c r="U2" s="86" t="s">
        <v>62</v>
      </c>
      <c r="V2" s="86" t="s">
        <v>1</v>
      </c>
      <c r="W2" s="86" t="s">
        <v>18</v>
      </c>
      <c r="X2" s="86" t="s">
        <v>1</v>
      </c>
      <c r="Y2" s="86" t="s">
        <v>62</v>
      </c>
      <c r="Z2" s="86" t="s">
        <v>1</v>
      </c>
      <c r="AA2" s="86" t="s">
        <v>62</v>
      </c>
      <c r="AB2" s="86" t="s">
        <v>1</v>
      </c>
      <c r="AC2" s="86" t="s">
        <v>62</v>
      </c>
      <c r="AD2" s="86" t="s">
        <v>1</v>
      </c>
      <c r="AE2" s="86" t="s">
        <v>62</v>
      </c>
      <c r="AF2" s="86" t="s">
        <v>1</v>
      </c>
      <c r="AG2" s="86" t="s">
        <v>62</v>
      </c>
      <c r="AH2" s="86" t="s">
        <v>1</v>
      </c>
    </row>
    <row r="3" spans="1:34" s="20" customFormat="1" ht="25.5">
      <c r="A3" s="87" t="s">
        <v>20</v>
      </c>
      <c r="B3" s="88" t="s">
        <v>2</v>
      </c>
      <c r="C3" s="89">
        <v>3443835</v>
      </c>
      <c r="D3" s="89">
        <v>3583317</v>
      </c>
      <c r="E3" s="89">
        <v>3724518</v>
      </c>
      <c r="F3" s="89">
        <v>3646853</v>
      </c>
      <c r="G3" s="89">
        <v>4008005</v>
      </c>
      <c r="H3" s="89">
        <v>4042585</v>
      </c>
      <c r="I3" s="89">
        <v>4677685</v>
      </c>
      <c r="J3" s="89">
        <v>4522790</v>
      </c>
      <c r="K3" s="89">
        <v>4392205</v>
      </c>
      <c r="L3" s="89">
        <v>4708286</v>
      </c>
      <c r="M3" s="89">
        <v>3482702</v>
      </c>
      <c r="N3" s="89">
        <v>4085571</v>
      </c>
      <c r="O3" s="89">
        <v>3686516</v>
      </c>
      <c r="P3" s="89">
        <v>4524194</v>
      </c>
      <c r="Q3" s="89">
        <v>3949494</v>
      </c>
      <c r="R3" s="89">
        <v>4110722</v>
      </c>
      <c r="S3" s="89">
        <v>3705064</v>
      </c>
      <c r="T3" s="89">
        <v>4317542</v>
      </c>
      <c r="U3" s="89">
        <v>4039086</v>
      </c>
      <c r="V3" s="89">
        <v>4266668</v>
      </c>
      <c r="W3" s="89">
        <v>4082269</v>
      </c>
      <c r="X3" s="89">
        <v>4664933</v>
      </c>
      <c r="Y3" s="89">
        <v>4534432</v>
      </c>
      <c r="Z3" s="89">
        <v>5604885</v>
      </c>
      <c r="AA3" s="89">
        <v>4944963</v>
      </c>
      <c r="AB3" s="89">
        <v>7184521</v>
      </c>
      <c r="AC3" s="89">
        <v>5103028</v>
      </c>
      <c r="AD3" s="89">
        <v>8120730</v>
      </c>
      <c r="AE3" s="89">
        <v>5420838</v>
      </c>
      <c r="AF3" s="89">
        <v>8354779</v>
      </c>
      <c r="AG3" s="89">
        <v>5221246</v>
      </c>
      <c r="AH3" s="89">
        <v>6144506.800000001</v>
      </c>
    </row>
    <row r="4" spans="1:34" s="20" customFormat="1" ht="32.1" customHeight="1">
      <c r="A4" s="87" t="s">
        <v>22</v>
      </c>
      <c r="B4" s="88" t="s">
        <v>28</v>
      </c>
      <c r="C4" s="89"/>
      <c r="D4" s="89"/>
      <c r="E4" s="89"/>
      <c r="F4" s="89"/>
      <c r="G4" s="89"/>
      <c r="H4" s="89"/>
      <c r="I4" s="89"/>
      <c r="J4" s="89"/>
      <c r="K4" s="89"/>
      <c r="L4" s="89">
        <v>0</v>
      </c>
      <c r="M4" s="89">
        <v>620000</v>
      </c>
      <c r="N4" s="89">
        <v>0</v>
      </c>
      <c r="O4" s="89">
        <v>976000</v>
      </c>
      <c r="P4" s="89">
        <v>0</v>
      </c>
      <c r="Q4" s="89">
        <v>0</v>
      </c>
      <c r="R4" s="89">
        <v>0</v>
      </c>
      <c r="S4" s="89">
        <v>600000</v>
      </c>
      <c r="T4" s="89">
        <v>0</v>
      </c>
      <c r="U4" s="89">
        <v>405000</v>
      </c>
      <c r="V4" s="89">
        <v>0</v>
      </c>
      <c r="W4" s="89">
        <v>57000</v>
      </c>
      <c r="X4" s="89">
        <v>0</v>
      </c>
      <c r="Y4" s="89">
        <v>272705</v>
      </c>
      <c r="Z4" s="89">
        <v>0</v>
      </c>
      <c r="AA4" s="89">
        <v>824311</v>
      </c>
      <c r="AB4" s="89">
        <v>0</v>
      </c>
      <c r="AC4" s="89">
        <v>1185083</v>
      </c>
      <c r="AD4" s="89">
        <v>0</v>
      </c>
      <c r="AE4" s="89">
        <v>191324</v>
      </c>
      <c r="AF4" s="89"/>
      <c r="AG4" s="89"/>
      <c r="AH4" s="89"/>
    </row>
    <row r="5" spans="1:34" s="47" customFormat="1" ht="15.75">
      <c r="A5" s="87" t="s">
        <v>21</v>
      </c>
      <c r="B5" s="88" t="s">
        <v>9</v>
      </c>
      <c r="C5" s="89">
        <v>0</v>
      </c>
      <c r="D5" s="89">
        <v>0</v>
      </c>
      <c r="E5" s="89">
        <v>0</v>
      </c>
      <c r="F5" s="89">
        <v>0</v>
      </c>
      <c r="G5" s="89">
        <v>0</v>
      </c>
      <c r="H5" s="89">
        <v>0</v>
      </c>
      <c r="I5" s="89">
        <v>0</v>
      </c>
      <c r="J5" s="89">
        <v>0</v>
      </c>
      <c r="K5" s="89">
        <v>0</v>
      </c>
      <c r="L5" s="89">
        <v>0</v>
      </c>
      <c r="M5" s="89">
        <v>213997</v>
      </c>
      <c r="N5" s="89">
        <v>470650</v>
      </c>
      <c r="O5" s="89">
        <v>439303</v>
      </c>
      <c r="P5" s="89">
        <v>482376</v>
      </c>
      <c r="Q5" s="89">
        <v>339703</v>
      </c>
      <c r="R5" s="89">
        <v>355241</v>
      </c>
      <c r="S5" s="89">
        <v>328845</v>
      </c>
      <c r="T5" s="89">
        <v>516877</v>
      </c>
      <c r="U5" s="89">
        <v>325103</v>
      </c>
      <c r="V5" s="89">
        <v>372061</v>
      </c>
      <c r="W5" s="89">
        <v>377349</v>
      </c>
      <c r="X5" s="89">
        <v>439637</v>
      </c>
      <c r="Y5" s="89">
        <v>300933</v>
      </c>
      <c r="Z5" s="89">
        <v>206990</v>
      </c>
      <c r="AA5" s="89">
        <v>495619</v>
      </c>
      <c r="AB5" s="89">
        <v>417094</v>
      </c>
      <c r="AC5" s="89">
        <v>533485</v>
      </c>
      <c r="AD5" s="89">
        <v>1014277</v>
      </c>
      <c r="AE5" s="89">
        <v>915092</v>
      </c>
      <c r="AF5" s="89">
        <v>820449</v>
      </c>
      <c r="AG5" s="89">
        <v>669991</v>
      </c>
      <c r="AH5" s="89">
        <v>1386207.50673</v>
      </c>
    </row>
    <row r="6" spans="1:34" s="47" customFormat="1" ht="25.5">
      <c r="A6" s="87" t="s">
        <v>23</v>
      </c>
      <c r="B6" s="88" t="s">
        <v>3</v>
      </c>
      <c r="C6" s="89">
        <v>851602</v>
      </c>
      <c r="D6" s="89">
        <v>1211303</v>
      </c>
      <c r="E6" s="89">
        <v>904700</v>
      </c>
      <c r="F6" s="89">
        <v>1261590</v>
      </c>
      <c r="G6" s="89">
        <v>1150712</v>
      </c>
      <c r="H6" s="89">
        <v>2466026</v>
      </c>
      <c r="I6" s="89">
        <v>1242340</v>
      </c>
      <c r="J6" s="89">
        <v>3275636</v>
      </c>
      <c r="K6" s="89">
        <v>1416145</v>
      </c>
      <c r="L6" s="89">
        <v>3466951</v>
      </c>
      <c r="M6" s="89">
        <v>4197314</v>
      </c>
      <c r="N6" s="89">
        <v>4224693</v>
      </c>
      <c r="O6" s="89">
        <v>4298816</v>
      </c>
      <c r="P6" s="89">
        <v>4420066</v>
      </c>
      <c r="Q6" s="89">
        <v>4413108</v>
      </c>
      <c r="R6" s="89">
        <v>4596054</v>
      </c>
      <c r="S6" s="89">
        <v>4579982</v>
      </c>
      <c r="T6" s="89">
        <v>4797660</v>
      </c>
      <c r="U6" s="89">
        <v>4836284</v>
      </c>
      <c r="V6" s="89">
        <v>4796877</v>
      </c>
      <c r="W6" s="89">
        <v>4485223</v>
      </c>
      <c r="X6" s="89">
        <v>4505752</v>
      </c>
      <c r="Y6" s="89">
        <v>4540982</v>
      </c>
      <c r="Z6" s="89">
        <v>4510343</v>
      </c>
      <c r="AA6" s="89">
        <v>4373691</v>
      </c>
      <c r="AB6" s="89">
        <v>4402300</v>
      </c>
      <c r="AC6" s="89">
        <v>4135384</v>
      </c>
      <c r="AD6" s="89">
        <v>4361641</v>
      </c>
      <c r="AE6" s="89">
        <v>4668358</v>
      </c>
      <c r="AF6" s="89">
        <v>4511045</v>
      </c>
      <c r="AG6" s="89">
        <v>5279917</v>
      </c>
      <c r="AH6" s="89">
        <v>5521195.7</v>
      </c>
    </row>
    <row r="7" spans="1:34" s="47" customFormat="1" ht="45" customHeight="1">
      <c r="A7" s="87" t="s">
        <v>24</v>
      </c>
      <c r="B7" s="88" t="s">
        <v>46</v>
      </c>
      <c r="C7" s="89">
        <v>32640563</v>
      </c>
      <c r="D7" s="89">
        <v>32850882</v>
      </c>
      <c r="E7" s="89">
        <v>34946638</v>
      </c>
      <c r="F7" s="89">
        <v>36670746</v>
      </c>
      <c r="G7" s="89">
        <v>39897085</v>
      </c>
      <c r="H7" s="89">
        <v>40352128</v>
      </c>
      <c r="I7" s="89">
        <v>46062681</v>
      </c>
      <c r="J7" s="89">
        <v>49289545</v>
      </c>
      <c r="K7" s="89">
        <v>54169115</v>
      </c>
      <c r="L7" s="89">
        <v>54574799</v>
      </c>
      <c r="M7" s="89">
        <v>54300698</v>
      </c>
      <c r="N7" s="89">
        <v>56036700</v>
      </c>
      <c r="O7" s="89">
        <v>56772862</v>
      </c>
      <c r="P7" s="89">
        <v>57545771</v>
      </c>
      <c r="Q7" s="89">
        <v>61068349</v>
      </c>
      <c r="R7" s="89">
        <v>59151362</v>
      </c>
      <c r="S7" s="89">
        <v>63157117</v>
      </c>
      <c r="T7" s="89">
        <v>61208506</v>
      </c>
      <c r="U7" s="89">
        <v>63340802</v>
      </c>
      <c r="V7" s="89">
        <v>62570410</v>
      </c>
      <c r="W7" s="89">
        <v>64948039</v>
      </c>
      <c r="X7" s="89">
        <v>66697481</v>
      </c>
      <c r="Y7" s="89">
        <v>69533396</v>
      </c>
      <c r="Z7" s="89">
        <v>69760162</v>
      </c>
      <c r="AA7" s="89">
        <v>73707917</v>
      </c>
      <c r="AB7" s="89">
        <v>74474317</v>
      </c>
      <c r="AC7" s="89">
        <v>78893960</v>
      </c>
      <c r="AD7" s="89">
        <v>78512757</v>
      </c>
      <c r="AE7" s="89">
        <v>84225312</v>
      </c>
      <c r="AF7" s="89">
        <v>86915607</v>
      </c>
      <c r="AG7" s="89">
        <v>93799417</v>
      </c>
      <c r="AH7" s="89">
        <v>100839539.39</v>
      </c>
    </row>
    <row r="8" spans="1:34" s="47" customFormat="1" ht="38.25">
      <c r="A8" s="87" t="s">
        <v>25</v>
      </c>
      <c r="B8" s="88" t="s">
        <v>5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567583</v>
      </c>
      <c r="L8" s="89">
        <v>567583</v>
      </c>
      <c r="M8" s="89">
        <v>717583</v>
      </c>
      <c r="N8" s="89">
        <v>670357</v>
      </c>
      <c r="O8" s="89">
        <v>717583</v>
      </c>
      <c r="P8" s="89">
        <v>717583</v>
      </c>
      <c r="Q8" s="89">
        <v>717583</v>
      </c>
      <c r="R8" s="89">
        <v>754617</v>
      </c>
      <c r="S8" s="89">
        <v>835329</v>
      </c>
      <c r="T8" s="89">
        <v>835329</v>
      </c>
      <c r="U8" s="89">
        <v>835329</v>
      </c>
      <c r="V8" s="89">
        <v>835329</v>
      </c>
      <c r="W8" s="89">
        <v>835329</v>
      </c>
      <c r="X8" s="89">
        <v>835329</v>
      </c>
      <c r="Y8" s="89">
        <v>835329</v>
      </c>
      <c r="Z8" s="89">
        <v>835329</v>
      </c>
      <c r="AA8" s="89">
        <v>1032721</v>
      </c>
      <c r="AB8" s="89">
        <v>1032721</v>
      </c>
      <c r="AC8" s="89">
        <v>1179019</v>
      </c>
      <c r="AD8" s="89">
        <v>1429019</v>
      </c>
      <c r="AE8" s="89">
        <v>2243053</v>
      </c>
      <c r="AF8" s="89">
        <v>1942864</v>
      </c>
      <c r="AG8" s="89">
        <v>2243053</v>
      </c>
      <c r="AH8" s="89">
        <v>2044646</v>
      </c>
    </row>
    <row r="9" spans="1:34" s="47" customFormat="1" ht="38.25">
      <c r="A9" s="87" t="s">
        <v>26</v>
      </c>
      <c r="B9" s="88" t="s">
        <v>6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24117</v>
      </c>
      <c r="Y9" s="89">
        <v>48492</v>
      </c>
      <c r="Z9" s="89">
        <v>14274</v>
      </c>
      <c r="AA9" s="89">
        <v>25812</v>
      </c>
      <c r="AB9" s="89">
        <v>43848</v>
      </c>
      <c r="AC9" s="89">
        <v>26148</v>
      </c>
      <c r="AD9" s="89">
        <v>26148</v>
      </c>
      <c r="AE9" s="89">
        <v>50553</v>
      </c>
      <c r="AF9" s="89">
        <v>36785</v>
      </c>
      <c r="AG9" s="89">
        <v>41848</v>
      </c>
      <c r="AH9" s="89">
        <v>41848</v>
      </c>
    </row>
    <row r="10" spans="1:34" s="47" customFormat="1" ht="25.5">
      <c r="A10" s="87" t="s">
        <v>27</v>
      </c>
      <c r="B10" s="88" t="s">
        <v>7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22340</v>
      </c>
      <c r="P10" s="89">
        <v>89</v>
      </c>
      <c r="Q10" s="89">
        <v>18000</v>
      </c>
      <c r="R10" s="89">
        <v>5375</v>
      </c>
      <c r="S10" s="89">
        <v>13000</v>
      </c>
      <c r="T10" s="89">
        <v>10042</v>
      </c>
      <c r="U10" s="89">
        <v>13000</v>
      </c>
      <c r="V10" s="89">
        <v>9944</v>
      </c>
      <c r="W10" s="89">
        <v>13000</v>
      </c>
      <c r="X10" s="89">
        <v>9671</v>
      </c>
      <c r="Y10" s="89">
        <v>13000</v>
      </c>
      <c r="Z10" s="89">
        <v>9198</v>
      </c>
      <c r="AA10" s="89">
        <v>48000</v>
      </c>
      <c r="AB10" s="89">
        <v>29375</v>
      </c>
      <c r="AC10" s="89">
        <v>88000</v>
      </c>
      <c r="AD10" s="89">
        <v>73758</v>
      </c>
      <c r="AE10" s="89">
        <v>48000</v>
      </c>
      <c r="AF10" s="89">
        <v>35952</v>
      </c>
      <c r="AG10" s="89">
        <v>28073</v>
      </c>
      <c r="AH10" s="89">
        <v>24912</v>
      </c>
    </row>
    <row r="11" spans="1:34" s="47" customFormat="1" ht="63.75">
      <c r="A11" s="87" t="s">
        <v>36</v>
      </c>
      <c r="B11" s="88" t="s">
        <v>38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250000</v>
      </c>
      <c r="AH11" s="89">
        <v>24240</v>
      </c>
    </row>
    <row r="12" spans="1:34" s="47" customFormat="1" ht="25.5">
      <c r="A12" s="87" t="s">
        <v>37</v>
      </c>
      <c r="B12" s="88" t="s">
        <v>45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279473</v>
      </c>
      <c r="AH12" s="89">
        <v>279473</v>
      </c>
    </row>
    <row r="13" spans="1:34" s="47" customFormat="1" ht="15.75">
      <c r="A13" s="87"/>
      <c r="B13" s="90" t="s">
        <v>31</v>
      </c>
      <c r="C13" s="89">
        <f>SUM(C3:C12)</f>
        <v>36936000</v>
      </c>
      <c r="D13" s="89">
        <f aca="true" t="shared" si="0" ref="D13:AH13">SUM(D3:D12)</f>
        <v>37645502</v>
      </c>
      <c r="E13" s="89">
        <f t="shared" si="0"/>
        <v>39575856</v>
      </c>
      <c r="F13" s="89">
        <f t="shared" si="0"/>
        <v>41579189</v>
      </c>
      <c r="G13" s="89">
        <f t="shared" si="0"/>
        <v>45055802</v>
      </c>
      <c r="H13" s="89">
        <f t="shared" si="0"/>
        <v>46860739</v>
      </c>
      <c r="I13" s="89">
        <f t="shared" si="0"/>
        <v>51982706</v>
      </c>
      <c r="J13" s="89">
        <f t="shared" si="0"/>
        <v>57087971</v>
      </c>
      <c r="K13" s="89">
        <f t="shared" si="0"/>
        <v>60545048</v>
      </c>
      <c r="L13" s="89">
        <f t="shared" si="0"/>
        <v>63317619</v>
      </c>
      <c r="M13" s="89">
        <f t="shared" si="0"/>
        <v>63532294</v>
      </c>
      <c r="N13" s="89">
        <f t="shared" si="0"/>
        <v>65487971</v>
      </c>
      <c r="O13" s="89">
        <f t="shared" si="0"/>
        <v>66913420</v>
      </c>
      <c r="P13" s="89">
        <f t="shared" si="0"/>
        <v>67690079</v>
      </c>
      <c r="Q13" s="89">
        <f t="shared" si="0"/>
        <v>70506237</v>
      </c>
      <c r="R13" s="89">
        <f t="shared" si="0"/>
        <v>68973371</v>
      </c>
      <c r="S13" s="89">
        <f t="shared" si="0"/>
        <v>73219337</v>
      </c>
      <c r="T13" s="89">
        <f t="shared" si="0"/>
        <v>71685956</v>
      </c>
      <c r="U13" s="89">
        <f t="shared" si="0"/>
        <v>73794604</v>
      </c>
      <c r="V13" s="89">
        <f t="shared" si="0"/>
        <v>72851289</v>
      </c>
      <c r="W13" s="89">
        <f t="shared" si="0"/>
        <v>74798209</v>
      </c>
      <c r="X13" s="89">
        <f t="shared" si="0"/>
        <v>77176920</v>
      </c>
      <c r="Y13" s="89">
        <f t="shared" si="0"/>
        <v>80079269</v>
      </c>
      <c r="Z13" s="89">
        <f t="shared" si="0"/>
        <v>80941181</v>
      </c>
      <c r="AA13" s="89">
        <f t="shared" si="0"/>
        <v>85453034</v>
      </c>
      <c r="AB13" s="89">
        <f t="shared" si="0"/>
        <v>87584176</v>
      </c>
      <c r="AC13" s="89">
        <f t="shared" si="0"/>
        <v>91144107</v>
      </c>
      <c r="AD13" s="89">
        <f t="shared" si="0"/>
        <v>93538330</v>
      </c>
      <c r="AE13" s="89">
        <f t="shared" si="0"/>
        <v>97762530</v>
      </c>
      <c r="AF13" s="89">
        <f t="shared" si="0"/>
        <v>102617481</v>
      </c>
      <c r="AG13" s="89">
        <f t="shared" si="0"/>
        <v>107813018</v>
      </c>
      <c r="AH13" s="89">
        <f t="shared" si="0"/>
        <v>116306568.39673</v>
      </c>
    </row>
    <row r="14" spans="1:34" s="20" customFormat="1" ht="15.75">
      <c r="A14" s="87"/>
      <c r="B14" s="90" t="s">
        <v>32</v>
      </c>
      <c r="C14" s="89">
        <v>845930000</v>
      </c>
      <c r="D14" s="89">
        <v>845930000</v>
      </c>
      <c r="E14" s="89">
        <v>933062000</v>
      </c>
      <c r="F14" s="89">
        <v>933062000</v>
      </c>
      <c r="G14" s="89">
        <v>990468000</v>
      </c>
      <c r="H14" s="89">
        <v>990468000</v>
      </c>
      <c r="I14" s="89">
        <v>1069824000</v>
      </c>
      <c r="J14" s="89">
        <v>1069824000</v>
      </c>
      <c r="K14" s="89">
        <v>1167800000</v>
      </c>
      <c r="L14" s="89">
        <v>1167800000</v>
      </c>
      <c r="M14" s="89">
        <v>1271700000</v>
      </c>
      <c r="N14" s="89">
        <v>1271700000</v>
      </c>
      <c r="O14" s="89">
        <v>1344000000</v>
      </c>
      <c r="P14" s="89">
        <v>1344000000</v>
      </c>
      <c r="Q14" s="89">
        <v>1415400000</v>
      </c>
      <c r="R14" s="89">
        <v>1415400000</v>
      </c>
      <c r="S14" s="89">
        <v>1524700000</v>
      </c>
      <c r="T14" s="89">
        <v>1524700000</v>
      </c>
      <c r="U14" s="89">
        <v>1595300000</v>
      </c>
      <c r="V14" s="89">
        <v>1595300000</v>
      </c>
      <c r="W14" s="89">
        <v>1635700000</v>
      </c>
      <c r="X14" s="89">
        <v>1635700000</v>
      </c>
      <c r="Y14" s="89">
        <v>1728700000</v>
      </c>
      <c r="Z14" s="89">
        <v>1728700000</v>
      </c>
      <c r="AA14" s="89">
        <v>1789700000</v>
      </c>
      <c r="AB14" s="89">
        <v>1789700000</v>
      </c>
      <c r="AC14" s="89">
        <v>1851200000</v>
      </c>
      <c r="AD14" s="89">
        <v>1851200000</v>
      </c>
      <c r="AE14" s="89">
        <v>1982100000</v>
      </c>
      <c r="AF14" s="89">
        <v>1982100000</v>
      </c>
      <c r="AG14" s="89">
        <v>2115700000</v>
      </c>
      <c r="AH14" s="89">
        <v>2115700000</v>
      </c>
    </row>
    <row r="15" spans="1:34" s="20" customFormat="1" ht="15.75">
      <c r="A15" s="87"/>
      <c r="B15" s="90" t="s">
        <v>33</v>
      </c>
      <c r="C15" s="91">
        <f>C13/C14</f>
        <v>0.043663187261357324</v>
      </c>
      <c r="D15" s="91">
        <f aca="true" t="shared" si="1" ref="D15:AH15">D13/D14</f>
        <v>0.04450191150568014</v>
      </c>
      <c r="E15" s="91">
        <f t="shared" si="1"/>
        <v>0.04241503351331423</v>
      </c>
      <c r="F15" s="91">
        <f t="shared" si="1"/>
        <v>0.04456208590640279</v>
      </c>
      <c r="G15" s="91">
        <f t="shared" si="1"/>
        <v>0.045489407027788885</v>
      </c>
      <c r="H15" s="91">
        <f t="shared" si="1"/>
        <v>0.04731171426032946</v>
      </c>
      <c r="I15" s="91">
        <f t="shared" si="1"/>
        <v>0.04858996059164872</v>
      </c>
      <c r="J15" s="91">
        <f t="shared" si="1"/>
        <v>0.0533620212296602</v>
      </c>
      <c r="K15" s="91">
        <f t="shared" si="1"/>
        <v>0.05184539133413256</v>
      </c>
      <c r="L15" s="91">
        <f t="shared" si="1"/>
        <v>0.05421957441342696</v>
      </c>
      <c r="M15" s="91">
        <f t="shared" si="1"/>
        <v>0.04995855469057168</v>
      </c>
      <c r="N15" s="91">
        <f t="shared" si="1"/>
        <v>0.0514963993080129</v>
      </c>
      <c r="O15" s="91">
        <f t="shared" si="1"/>
        <v>0.049786770833333334</v>
      </c>
      <c r="P15" s="91">
        <f t="shared" si="1"/>
        <v>0.050364642113095236</v>
      </c>
      <c r="Q15" s="91">
        <f t="shared" si="1"/>
        <v>0.04981364773208987</v>
      </c>
      <c r="R15" s="91">
        <f t="shared" si="1"/>
        <v>0.048730656351561395</v>
      </c>
      <c r="S15" s="91">
        <f t="shared" si="1"/>
        <v>0.04802212697579852</v>
      </c>
      <c r="T15" s="91">
        <f t="shared" si="1"/>
        <v>0.04701643339673378</v>
      </c>
      <c r="U15" s="91">
        <f t="shared" si="1"/>
        <v>0.046257508932489186</v>
      </c>
      <c r="V15" s="91">
        <f t="shared" si="1"/>
        <v>0.04566620008775779</v>
      </c>
      <c r="W15" s="91">
        <f t="shared" si="1"/>
        <v>0.04572856208351165</v>
      </c>
      <c r="X15" s="91">
        <f t="shared" si="1"/>
        <v>0.047182808583481076</v>
      </c>
      <c r="Y15" s="91">
        <f t="shared" si="1"/>
        <v>0.04632340429224273</v>
      </c>
      <c r="Z15" s="91">
        <f t="shared" si="1"/>
        <v>0.04682199398391855</v>
      </c>
      <c r="AA15" s="91">
        <f t="shared" si="1"/>
        <v>0.04774712745152819</v>
      </c>
      <c r="AB15" s="91">
        <f t="shared" si="1"/>
        <v>0.04893790914678438</v>
      </c>
      <c r="AC15" s="91">
        <f t="shared" si="1"/>
        <v>0.04923514855229041</v>
      </c>
      <c r="AD15" s="91">
        <f t="shared" si="1"/>
        <v>0.050528484226447706</v>
      </c>
      <c r="AE15" s="91">
        <f t="shared" si="1"/>
        <v>0.04932270319358256</v>
      </c>
      <c r="AF15" s="91">
        <f t="shared" si="1"/>
        <v>0.051772100802179505</v>
      </c>
      <c r="AG15" s="91">
        <f t="shared" si="1"/>
        <v>0.050958556506120904</v>
      </c>
      <c r="AH15" s="91">
        <f t="shared" si="1"/>
        <v>0.054973090890357804</v>
      </c>
    </row>
    <row r="16" spans="1:34" s="48" customFormat="1" ht="21">
      <c r="A16" s="92"/>
      <c r="B16" s="93" t="s">
        <v>29</v>
      </c>
      <c r="C16" s="94">
        <f aca="true" t="shared" si="2" ref="C16:AH16">SUM(C3:C12)-C4</f>
        <v>36936000</v>
      </c>
      <c r="D16" s="94">
        <f t="shared" si="2"/>
        <v>37645502</v>
      </c>
      <c r="E16" s="94">
        <f t="shared" si="2"/>
        <v>39575856</v>
      </c>
      <c r="F16" s="94">
        <f t="shared" si="2"/>
        <v>41579189</v>
      </c>
      <c r="G16" s="94">
        <f t="shared" si="2"/>
        <v>45055802</v>
      </c>
      <c r="H16" s="94">
        <f t="shared" si="2"/>
        <v>46860739</v>
      </c>
      <c r="I16" s="94">
        <f t="shared" si="2"/>
        <v>51982706</v>
      </c>
      <c r="J16" s="94">
        <f t="shared" si="2"/>
        <v>57087971</v>
      </c>
      <c r="K16" s="94">
        <f t="shared" si="2"/>
        <v>60545048</v>
      </c>
      <c r="L16" s="94">
        <f t="shared" si="2"/>
        <v>63317619</v>
      </c>
      <c r="M16" s="94">
        <f t="shared" si="2"/>
        <v>62912294</v>
      </c>
      <c r="N16" s="94">
        <f t="shared" si="2"/>
        <v>65487971</v>
      </c>
      <c r="O16" s="94">
        <f t="shared" si="2"/>
        <v>65937420</v>
      </c>
      <c r="P16" s="94">
        <f t="shared" si="2"/>
        <v>67690079</v>
      </c>
      <c r="Q16" s="94">
        <f t="shared" si="2"/>
        <v>70506237</v>
      </c>
      <c r="R16" s="94">
        <f t="shared" si="2"/>
        <v>68973371</v>
      </c>
      <c r="S16" s="94">
        <f t="shared" si="2"/>
        <v>72619337</v>
      </c>
      <c r="T16" s="94">
        <f t="shared" si="2"/>
        <v>71685956</v>
      </c>
      <c r="U16" s="94">
        <f t="shared" si="2"/>
        <v>73389604</v>
      </c>
      <c r="V16" s="94">
        <f t="shared" si="2"/>
        <v>72851289</v>
      </c>
      <c r="W16" s="94">
        <f t="shared" si="2"/>
        <v>74741209</v>
      </c>
      <c r="X16" s="94">
        <f t="shared" si="2"/>
        <v>77176920</v>
      </c>
      <c r="Y16" s="94">
        <f t="shared" si="2"/>
        <v>79806564</v>
      </c>
      <c r="Z16" s="94">
        <f t="shared" si="2"/>
        <v>80941181</v>
      </c>
      <c r="AA16" s="94">
        <f t="shared" si="2"/>
        <v>84628723</v>
      </c>
      <c r="AB16" s="94">
        <f t="shared" si="2"/>
        <v>87584176</v>
      </c>
      <c r="AC16" s="94">
        <f t="shared" si="2"/>
        <v>89959024</v>
      </c>
      <c r="AD16" s="94">
        <f t="shared" si="2"/>
        <v>93538330</v>
      </c>
      <c r="AE16" s="94">
        <f t="shared" si="2"/>
        <v>97571206</v>
      </c>
      <c r="AF16" s="94">
        <f t="shared" si="2"/>
        <v>102617481</v>
      </c>
      <c r="AG16" s="94">
        <f t="shared" si="2"/>
        <v>107813018</v>
      </c>
      <c r="AH16" s="94">
        <f t="shared" si="2"/>
        <v>116306568.39673</v>
      </c>
    </row>
    <row r="17" spans="1:34" s="48" customFormat="1" ht="21">
      <c r="A17" s="87"/>
      <c r="B17" s="90" t="s">
        <v>34</v>
      </c>
      <c r="C17" s="91">
        <f>C16/C14</f>
        <v>0.043663187261357324</v>
      </c>
      <c r="D17" s="91">
        <f aca="true" t="shared" si="3" ref="D17:AH17">D16/D14</f>
        <v>0.04450191150568014</v>
      </c>
      <c r="E17" s="91">
        <f t="shared" si="3"/>
        <v>0.04241503351331423</v>
      </c>
      <c r="F17" s="91">
        <f t="shared" si="3"/>
        <v>0.04456208590640279</v>
      </c>
      <c r="G17" s="91">
        <f t="shared" si="3"/>
        <v>0.045489407027788885</v>
      </c>
      <c r="H17" s="91">
        <f t="shared" si="3"/>
        <v>0.04731171426032946</v>
      </c>
      <c r="I17" s="91">
        <f t="shared" si="3"/>
        <v>0.04858996059164872</v>
      </c>
      <c r="J17" s="91">
        <f t="shared" si="3"/>
        <v>0.0533620212296602</v>
      </c>
      <c r="K17" s="91">
        <f t="shared" si="3"/>
        <v>0.05184539133413256</v>
      </c>
      <c r="L17" s="91">
        <f t="shared" si="3"/>
        <v>0.05421957441342696</v>
      </c>
      <c r="M17" s="91">
        <f t="shared" si="3"/>
        <v>0.04947101832193127</v>
      </c>
      <c r="N17" s="91">
        <f t="shared" si="3"/>
        <v>0.0514963993080129</v>
      </c>
      <c r="O17" s="91">
        <f t="shared" si="3"/>
        <v>0.049060580357142856</v>
      </c>
      <c r="P17" s="91">
        <f t="shared" si="3"/>
        <v>0.050364642113095236</v>
      </c>
      <c r="Q17" s="91">
        <f t="shared" si="3"/>
        <v>0.04981364773208987</v>
      </c>
      <c r="R17" s="91">
        <f t="shared" si="3"/>
        <v>0.048730656351561395</v>
      </c>
      <c r="S17" s="91">
        <f t="shared" si="3"/>
        <v>0.04762860693906998</v>
      </c>
      <c r="T17" s="91">
        <f t="shared" si="3"/>
        <v>0.04701643339673378</v>
      </c>
      <c r="U17" s="91">
        <f t="shared" si="3"/>
        <v>0.046003638187174824</v>
      </c>
      <c r="V17" s="91">
        <f t="shared" si="3"/>
        <v>0.04566620008775779</v>
      </c>
      <c r="W17" s="91">
        <f t="shared" si="3"/>
        <v>0.045693714617594916</v>
      </c>
      <c r="X17" s="91">
        <f t="shared" si="3"/>
        <v>0.047182808583481076</v>
      </c>
      <c r="Y17" s="91">
        <f t="shared" si="3"/>
        <v>0.0461656528026841</v>
      </c>
      <c r="Z17" s="91">
        <f t="shared" si="3"/>
        <v>0.04682199398391855</v>
      </c>
      <c r="AA17" s="91">
        <f t="shared" si="3"/>
        <v>0.047286541319774264</v>
      </c>
      <c r="AB17" s="91">
        <f t="shared" si="3"/>
        <v>0.04893790914678438</v>
      </c>
      <c r="AC17" s="91">
        <f t="shared" si="3"/>
        <v>0.04859497839239412</v>
      </c>
      <c r="AD17" s="91">
        <f t="shared" si="3"/>
        <v>0.050528484226447706</v>
      </c>
      <c r="AE17" s="91">
        <f t="shared" si="3"/>
        <v>0.04922617728671611</v>
      </c>
      <c r="AF17" s="91">
        <f t="shared" si="3"/>
        <v>0.051772100802179505</v>
      </c>
      <c r="AG17" s="91">
        <f t="shared" si="3"/>
        <v>0.050958556506120904</v>
      </c>
      <c r="AH17" s="91">
        <f t="shared" si="3"/>
        <v>0.054973090890357804</v>
      </c>
    </row>
    <row r="18" spans="1:34" ht="15">
      <c r="A18" s="87"/>
      <c r="B18" s="90" t="s">
        <v>30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91">
        <v>0.0478</v>
      </c>
      <c r="AD18" s="91">
        <v>0.0478</v>
      </c>
      <c r="AE18" s="91">
        <v>0.0486</v>
      </c>
      <c r="AF18" s="91">
        <v>0.0486</v>
      </c>
      <c r="AG18" s="91">
        <v>0.0503</v>
      </c>
      <c r="AH18" s="91">
        <v>0.0503</v>
      </c>
    </row>
    <row r="19" spans="1:34" s="50" customFormat="1" ht="15">
      <c r="A19" s="49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6"/>
    </row>
    <row r="20" spans="1:34" s="50" customFormat="1" ht="15.75" thickBot="1">
      <c r="A20" s="49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6"/>
    </row>
    <row r="21" spans="1:59" s="70" customFormat="1" ht="16.5" thickBot="1">
      <c r="A21" s="52"/>
      <c r="B21" s="46" t="s">
        <v>53</v>
      </c>
      <c r="C21" s="71">
        <v>845930000</v>
      </c>
      <c r="D21" s="71">
        <v>845930000</v>
      </c>
      <c r="E21" s="71">
        <v>933062000</v>
      </c>
      <c r="F21" s="71">
        <v>933062000</v>
      </c>
      <c r="G21" s="71">
        <v>990468000</v>
      </c>
      <c r="H21" s="71">
        <v>990468000</v>
      </c>
      <c r="I21" s="71">
        <v>1069824000</v>
      </c>
      <c r="J21" s="71">
        <v>1069824000</v>
      </c>
      <c r="K21" s="71">
        <v>1167800000</v>
      </c>
      <c r="L21" s="71">
        <v>1167800000</v>
      </c>
      <c r="M21" s="71">
        <v>1271700000</v>
      </c>
      <c r="N21" s="71">
        <v>1271700000</v>
      </c>
      <c r="O21" s="71">
        <v>1344000000</v>
      </c>
      <c r="P21" s="71">
        <v>1344000000</v>
      </c>
      <c r="Q21" s="71">
        <v>1415400000</v>
      </c>
      <c r="R21" s="71">
        <v>1415400000</v>
      </c>
      <c r="S21" s="71">
        <v>1524700000</v>
      </c>
      <c r="T21" s="71">
        <v>1524700000</v>
      </c>
      <c r="U21" s="71">
        <v>1595300000</v>
      </c>
      <c r="V21" s="71">
        <v>1595300000</v>
      </c>
      <c r="W21" s="71">
        <v>1635700000</v>
      </c>
      <c r="X21" s="71">
        <v>1635700000</v>
      </c>
      <c r="Y21" s="71">
        <v>1728700000</v>
      </c>
      <c r="Z21" s="71">
        <v>1728700000</v>
      </c>
      <c r="AA21" s="71">
        <v>1789700000</v>
      </c>
      <c r="AB21" s="71">
        <v>1789700000</v>
      </c>
      <c r="AC21" s="71">
        <v>1851200000</v>
      </c>
      <c r="AD21" s="71">
        <v>1851200000</v>
      </c>
      <c r="AE21" s="71">
        <v>1982100000</v>
      </c>
      <c r="AF21" s="71">
        <v>1982100000</v>
      </c>
      <c r="AG21" s="71">
        <v>2115700000</v>
      </c>
      <c r="AH21" s="71">
        <v>2115700000</v>
      </c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</row>
    <row r="22" spans="1:59" s="70" customFormat="1" ht="16.5" thickBot="1">
      <c r="A22" s="52"/>
      <c r="B22" s="46" t="s">
        <v>54</v>
      </c>
      <c r="C22" s="71">
        <v>990468000</v>
      </c>
      <c r="D22" s="71">
        <v>990468000</v>
      </c>
      <c r="E22" s="71">
        <v>1069824000</v>
      </c>
      <c r="F22" s="71">
        <v>1069824000</v>
      </c>
      <c r="G22" s="71">
        <v>1167800000</v>
      </c>
      <c r="H22" s="71">
        <v>1167800000</v>
      </c>
      <c r="I22" s="71">
        <v>1271700000</v>
      </c>
      <c r="J22" s="71">
        <v>1271700000</v>
      </c>
      <c r="K22" s="71">
        <v>1344000000</v>
      </c>
      <c r="L22" s="71">
        <v>1344000000</v>
      </c>
      <c r="M22" s="71">
        <v>1415400000</v>
      </c>
      <c r="N22" s="71">
        <v>1415400000</v>
      </c>
      <c r="O22" s="71">
        <v>1524700000</v>
      </c>
      <c r="P22" s="71">
        <v>1524700000</v>
      </c>
      <c r="Q22" s="71">
        <v>1595300000</v>
      </c>
      <c r="R22" s="71">
        <v>1595300000</v>
      </c>
      <c r="S22" s="71">
        <v>1635700000</v>
      </c>
      <c r="T22" s="71">
        <v>1635700000</v>
      </c>
      <c r="U22" s="71">
        <v>1728700000</v>
      </c>
      <c r="V22" s="71">
        <v>1728700000</v>
      </c>
      <c r="W22" s="71">
        <v>1789700000</v>
      </c>
      <c r="X22" s="71">
        <v>1789700000</v>
      </c>
      <c r="Y22" s="71">
        <v>1851200000</v>
      </c>
      <c r="Z22" s="71">
        <v>1851200000</v>
      </c>
      <c r="AA22" s="71">
        <v>1982100000</v>
      </c>
      <c r="AB22" s="71">
        <v>1982100000</v>
      </c>
      <c r="AC22" s="71">
        <v>2115700000</v>
      </c>
      <c r="AD22" s="71">
        <v>2115700000</v>
      </c>
      <c r="AE22" s="71">
        <v>2273600000</v>
      </c>
      <c r="AF22" s="71">
        <v>2273600000</v>
      </c>
      <c r="AG22" s="71">
        <v>2323900000</v>
      </c>
      <c r="AH22" s="71">
        <v>2323900000</v>
      </c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</row>
    <row r="23" spans="1:59" s="70" customFormat="1" ht="16.5" thickBot="1">
      <c r="A23" s="52"/>
      <c r="B23" s="46" t="s">
        <v>55</v>
      </c>
      <c r="C23" s="72">
        <f>C16/C21</f>
        <v>0.043663187261357324</v>
      </c>
      <c r="D23" s="72">
        <f aca="true" t="shared" si="4" ref="D23:AH23">D16/D21</f>
        <v>0.04450191150568014</v>
      </c>
      <c r="E23" s="72">
        <f t="shared" si="4"/>
        <v>0.04241503351331423</v>
      </c>
      <c r="F23" s="72">
        <f t="shared" si="4"/>
        <v>0.04456208590640279</v>
      </c>
      <c r="G23" s="72">
        <f t="shared" si="4"/>
        <v>0.045489407027788885</v>
      </c>
      <c r="H23" s="72">
        <f t="shared" si="4"/>
        <v>0.04731171426032946</v>
      </c>
      <c r="I23" s="72">
        <f t="shared" si="4"/>
        <v>0.04858996059164872</v>
      </c>
      <c r="J23" s="72">
        <f t="shared" si="4"/>
        <v>0.0533620212296602</v>
      </c>
      <c r="K23" s="72">
        <f t="shared" si="4"/>
        <v>0.05184539133413256</v>
      </c>
      <c r="L23" s="72">
        <f t="shared" si="4"/>
        <v>0.05421957441342696</v>
      </c>
      <c r="M23" s="72">
        <f t="shared" si="4"/>
        <v>0.04947101832193127</v>
      </c>
      <c r="N23" s="72">
        <f t="shared" si="4"/>
        <v>0.0514963993080129</v>
      </c>
      <c r="O23" s="72">
        <f t="shared" si="4"/>
        <v>0.049060580357142856</v>
      </c>
      <c r="P23" s="72">
        <f t="shared" si="4"/>
        <v>0.050364642113095236</v>
      </c>
      <c r="Q23" s="72">
        <f t="shared" si="4"/>
        <v>0.04981364773208987</v>
      </c>
      <c r="R23" s="72">
        <f t="shared" si="4"/>
        <v>0.048730656351561395</v>
      </c>
      <c r="S23" s="72">
        <f t="shared" si="4"/>
        <v>0.04762860693906998</v>
      </c>
      <c r="T23" s="72">
        <f t="shared" si="4"/>
        <v>0.04701643339673378</v>
      </c>
      <c r="U23" s="72">
        <f t="shared" si="4"/>
        <v>0.046003638187174824</v>
      </c>
      <c r="V23" s="72">
        <f t="shared" si="4"/>
        <v>0.04566620008775779</v>
      </c>
      <c r="W23" s="72">
        <f t="shared" si="4"/>
        <v>0.045693714617594916</v>
      </c>
      <c r="X23" s="72">
        <f t="shared" si="4"/>
        <v>0.047182808583481076</v>
      </c>
      <c r="Y23" s="72">
        <f t="shared" si="4"/>
        <v>0.0461656528026841</v>
      </c>
      <c r="Z23" s="72">
        <f t="shared" si="4"/>
        <v>0.04682199398391855</v>
      </c>
      <c r="AA23" s="72">
        <f t="shared" si="4"/>
        <v>0.047286541319774264</v>
      </c>
      <c r="AB23" s="72">
        <f t="shared" si="4"/>
        <v>0.04893790914678438</v>
      </c>
      <c r="AC23" s="72">
        <f t="shared" si="4"/>
        <v>0.04859497839239412</v>
      </c>
      <c r="AD23" s="72">
        <f t="shared" si="4"/>
        <v>0.050528484226447706</v>
      </c>
      <c r="AE23" s="72">
        <f t="shared" si="4"/>
        <v>0.04922617728671611</v>
      </c>
      <c r="AF23" s="72">
        <f t="shared" si="4"/>
        <v>0.051772100802179505</v>
      </c>
      <c r="AG23" s="72">
        <f t="shared" si="4"/>
        <v>0.050958556506120904</v>
      </c>
      <c r="AH23" s="72">
        <f t="shared" si="4"/>
        <v>0.054973090890357804</v>
      </c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</row>
    <row r="24" spans="1:59" s="70" customFormat="1" ht="16.5" thickBot="1">
      <c r="A24" s="52"/>
      <c r="B24" s="46" t="s">
        <v>56</v>
      </c>
      <c r="C24" s="72">
        <f>C16/C22</f>
        <v>0.03729146221786065</v>
      </c>
      <c r="D24" s="72">
        <f aca="true" t="shared" si="5" ref="D24:AH24">D16/D22</f>
        <v>0.03800779227597459</v>
      </c>
      <c r="E24" s="72">
        <f t="shared" si="5"/>
        <v>0.036992866116295764</v>
      </c>
      <c r="F24" s="72">
        <f t="shared" si="5"/>
        <v>0.03886544796153386</v>
      </c>
      <c r="G24" s="72">
        <f t="shared" si="5"/>
        <v>0.03858177941428327</v>
      </c>
      <c r="H24" s="72">
        <f t="shared" si="5"/>
        <v>0.04012736684363761</v>
      </c>
      <c r="I24" s="72">
        <f t="shared" si="5"/>
        <v>0.040876547927970436</v>
      </c>
      <c r="J24" s="72">
        <f t="shared" si="5"/>
        <v>0.04489106786191712</v>
      </c>
      <c r="K24" s="72">
        <f t="shared" si="5"/>
        <v>0.04504839880952381</v>
      </c>
      <c r="L24" s="72">
        <f t="shared" si="5"/>
        <v>0.047111323660714285</v>
      </c>
      <c r="M24" s="72">
        <f t="shared" si="5"/>
        <v>0.04444842023456267</v>
      </c>
      <c r="N24" s="72">
        <f t="shared" si="5"/>
        <v>0.04626817224812774</v>
      </c>
      <c r="O24" s="72">
        <f t="shared" si="5"/>
        <v>0.04324615990030826</v>
      </c>
      <c r="P24" s="72">
        <f t="shared" si="5"/>
        <v>0.04439567062372926</v>
      </c>
      <c r="Q24" s="72">
        <f t="shared" si="5"/>
        <v>0.0441962245345703</v>
      </c>
      <c r="R24" s="72">
        <f t="shared" si="5"/>
        <v>0.04323536074719488</v>
      </c>
      <c r="S24" s="72">
        <f t="shared" si="5"/>
        <v>0.04439648896496912</v>
      </c>
      <c r="T24" s="72">
        <f t="shared" si="5"/>
        <v>0.04382585804242832</v>
      </c>
      <c r="U24" s="72">
        <f t="shared" si="5"/>
        <v>0.042453637993868226</v>
      </c>
      <c r="V24" s="72">
        <f t="shared" si="5"/>
        <v>0.04214223925493145</v>
      </c>
      <c r="W24" s="72">
        <f t="shared" si="5"/>
        <v>0.04176186455830586</v>
      </c>
      <c r="X24" s="72">
        <f t="shared" si="5"/>
        <v>0.043122825054478404</v>
      </c>
      <c r="Y24" s="72">
        <f t="shared" si="5"/>
        <v>0.043110719533275714</v>
      </c>
      <c r="Z24" s="72">
        <f t="shared" si="5"/>
        <v>0.04372362845721694</v>
      </c>
      <c r="AA24" s="72">
        <f t="shared" si="5"/>
        <v>0.04269649513142627</v>
      </c>
      <c r="AB24" s="72">
        <f t="shared" si="5"/>
        <v>0.04418756672216336</v>
      </c>
      <c r="AC24" s="72">
        <f t="shared" si="5"/>
        <v>0.0425197447653259</v>
      </c>
      <c r="AD24" s="72">
        <f t="shared" si="5"/>
        <v>0.04421152809944699</v>
      </c>
      <c r="AE24" s="72">
        <f t="shared" si="5"/>
        <v>0.04291485133708656</v>
      </c>
      <c r="AF24" s="72">
        <f t="shared" si="5"/>
        <v>0.045134360045742436</v>
      </c>
      <c r="AG24" s="72">
        <f t="shared" si="5"/>
        <v>0.04639313998020569</v>
      </c>
      <c r="AH24" s="72">
        <f t="shared" si="5"/>
        <v>0.05004800912118852</v>
      </c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</row>
    <row r="25" spans="1:34" s="50" customFormat="1" ht="15">
      <c r="A25" s="49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6"/>
    </row>
    <row r="26" spans="1:34" s="50" customFormat="1" ht="15">
      <c r="A26" s="49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6"/>
    </row>
    <row r="27" spans="1:34" s="50" customFormat="1" ht="15">
      <c r="A27" s="49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6"/>
    </row>
    <row r="28" spans="1:34" s="50" customFormat="1" ht="15">
      <c r="A28" s="49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6"/>
    </row>
    <row r="29" spans="1:34" s="50" customFormat="1" ht="15">
      <c r="A29" s="49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6"/>
    </row>
    <row r="30" spans="1:34" s="50" customFormat="1" ht="15">
      <c r="A30" s="49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6"/>
    </row>
    <row r="31" spans="1:34" s="50" customFormat="1" ht="15">
      <c r="A31" s="49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6"/>
    </row>
    <row r="32" spans="1:34" s="50" customFormat="1" ht="15">
      <c r="A32" s="49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6"/>
    </row>
    <row r="33" spans="1:34" s="50" customFormat="1" ht="15">
      <c r="A33" s="49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6"/>
    </row>
    <row r="34" spans="1:34" s="50" customFormat="1" ht="15">
      <c r="A34" s="49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6"/>
    </row>
    <row r="35" spans="1:34" s="50" customFormat="1" ht="15">
      <c r="A35" s="49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6"/>
    </row>
    <row r="36" spans="1:34" s="50" customFormat="1" ht="15">
      <c r="A36" s="49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6"/>
    </row>
    <row r="37" spans="1:34" s="50" customFormat="1" ht="15">
      <c r="A37" s="49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6"/>
    </row>
    <row r="38" spans="1:34" s="50" customFormat="1" ht="15">
      <c r="A38" s="49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6"/>
    </row>
    <row r="39" spans="1:34" s="50" customFormat="1" ht="15">
      <c r="A39" s="49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6"/>
    </row>
    <row r="40" spans="1:34" s="50" customFormat="1" ht="15">
      <c r="A40" s="49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6"/>
    </row>
    <row r="41" spans="1:34" s="50" customFormat="1" ht="15">
      <c r="A41" s="49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6"/>
    </row>
    <row r="42" spans="1:34" s="50" customFormat="1" ht="15">
      <c r="A42" s="49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6"/>
    </row>
    <row r="43" spans="1:34" s="50" customFormat="1" ht="15">
      <c r="A43" s="49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6"/>
    </row>
    <row r="44" spans="1:34" s="50" customFormat="1" ht="15">
      <c r="A44" s="49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6"/>
    </row>
    <row r="45" spans="1:34" s="50" customFormat="1" ht="15">
      <c r="A45" s="49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6"/>
    </row>
    <row r="46" spans="1:34" s="50" customFormat="1" ht="15">
      <c r="A46" s="49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6"/>
    </row>
    <row r="47" spans="1:34" s="50" customFormat="1" ht="15">
      <c r="A47" s="49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6"/>
    </row>
    <row r="48" spans="1:34" s="50" customFormat="1" ht="15">
      <c r="A48" s="49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6"/>
    </row>
    <row r="49" spans="1:34" s="50" customFormat="1" ht="15">
      <c r="A49" s="49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6"/>
    </row>
    <row r="50" spans="1:34" s="50" customFormat="1" ht="15">
      <c r="A50" s="49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6"/>
    </row>
    <row r="51" spans="1:34" s="50" customFormat="1" ht="15">
      <c r="A51" s="49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6"/>
    </row>
    <row r="52" spans="1:34" s="50" customFormat="1" ht="15">
      <c r="A52" s="49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6"/>
    </row>
    <row r="53" spans="1:34" s="50" customFormat="1" ht="15">
      <c r="A53" s="49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6"/>
    </row>
    <row r="54" spans="1:34" s="50" customFormat="1" ht="15">
      <c r="A54" s="49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6"/>
    </row>
    <row r="55" spans="1:34" s="50" customFormat="1" ht="15">
      <c r="A55" s="49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6"/>
    </row>
    <row r="56" spans="1:34" s="50" customFormat="1" ht="15">
      <c r="A56" s="49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6"/>
    </row>
    <row r="57" spans="1:34" s="50" customFormat="1" ht="15">
      <c r="A57" s="49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6"/>
    </row>
    <row r="58" spans="1:34" s="50" customFormat="1" ht="15">
      <c r="A58" s="49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6"/>
    </row>
    <row r="59" spans="1:34" s="50" customFormat="1" ht="15">
      <c r="A59" s="49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6"/>
    </row>
    <row r="60" spans="1:34" s="50" customFormat="1" ht="15">
      <c r="A60" s="49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6"/>
    </row>
    <row r="61" spans="1:34" s="50" customFormat="1" ht="15">
      <c r="A61" s="49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6"/>
    </row>
    <row r="62" spans="1:34" s="50" customFormat="1" ht="15">
      <c r="A62" s="49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6"/>
    </row>
    <row r="63" spans="1:34" s="50" customFormat="1" ht="15">
      <c r="A63" s="49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6"/>
    </row>
    <row r="64" spans="1:34" s="50" customFormat="1" ht="15">
      <c r="A64" s="49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6"/>
    </row>
    <row r="65" spans="1:34" s="50" customFormat="1" ht="15">
      <c r="A65" s="49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6"/>
    </row>
    <row r="66" spans="1:34" s="50" customFormat="1" ht="15">
      <c r="A66" s="49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6"/>
    </row>
    <row r="67" spans="1:34" s="50" customFormat="1" ht="15">
      <c r="A67" s="49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6"/>
    </row>
    <row r="68" spans="1:34" s="50" customFormat="1" ht="15">
      <c r="A68" s="49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6"/>
    </row>
    <row r="69" spans="1:34" s="50" customFormat="1" ht="15">
      <c r="A69" s="49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6"/>
    </row>
    <row r="70" spans="1:34" s="50" customFormat="1" ht="15">
      <c r="A70" s="49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6"/>
    </row>
    <row r="71" spans="1:34" s="50" customFormat="1" ht="15">
      <c r="A71" s="49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6"/>
    </row>
    <row r="72" spans="1:34" s="50" customFormat="1" ht="15">
      <c r="A72" s="49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6"/>
    </row>
    <row r="73" spans="1:34" s="50" customFormat="1" ht="15">
      <c r="A73" s="49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6"/>
    </row>
    <row r="74" spans="1:34" s="50" customFormat="1" ht="15">
      <c r="A74" s="49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6"/>
    </row>
    <row r="75" spans="1:34" s="50" customFormat="1" ht="15">
      <c r="A75" s="49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6"/>
    </row>
    <row r="76" spans="1:34" s="50" customFormat="1" ht="15">
      <c r="A76" s="49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6"/>
    </row>
    <row r="77" spans="1:34" s="50" customFormat="1" ht="15">
      <c r="A77" s="49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6"/>
    </row>
    <row r="78" spans="1:34" s="50" customFormat="1" ht="15">
      <c r="A78" s="49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6"/>
    </row>
    <row r="79" spans="1:34" s="50" customFormat="1" ht="15">
      <c r="A79" s="49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6"/>
    </row>
    <row r="80" spans="1:34" s="50" customFormat="1" ht="15">
      <c r="A80" s="49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6"/>
    </row>
    <row r="81" spans="1:34" s="50" customFormat="1" ht="15">
      <c r="A81" s="49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6"/>
    </row>
    <row r="82" spans="1:34" s="50" customFormat="1" ht="15">
      <c r="A82" s="49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6"/>
    </row>
    <row r="83" spans="1:34" s="50" customFormat="1" ht="15">
      <c r="A83" s="49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6"/>
    </row>
    <row r="84" spans="1:34" s="50" customFormat="1" ht="15">
      <c r="A84" s="49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6"/>
    </row>
    <row r="85" spans="1:34" s="50" customFormat="1" ht="15">
      <c r="A85" s="49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6"/>
    </row>
    <row r="86" spans="1:34" s="50" customFormat="1" ht="15">
      <c r="A86" s="49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6"/>
    </row>
    <row r="87" spans="1:34" s="50" customFormat="1" ht="15">
      <c r="A87" s="49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6"/>
    </row>
    <row r="88" spans="1:34" s="50" customFormat="1" ht="15">
      <c r="A88" s="49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6"/>
    </row>
    <row r="89" spans="1:34" s="50" customFormat="1" ht="15">
      <c r="A89" s="49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6"/>
    </row>
    <row r="90" spans="1:34" s="50" customFormat="1" ht="15">
      <c r="A90" s="49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6"/>
    </row>
    <row r="91" spans="1:34" s="50" customFormat="1" ht="15">
      <c r="A91" s="49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6"/>
    </row>
    <row r="92" spans="1:34" s="50" customFormat="1" ht="15">
      <c r="A92" s="49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6"/>
    </row>
    <row r="93" spans="1:34" s="50" customFormat="1" ht="15">
      <c r="A93" s="49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6"/>
    </row>
    <row r="94" spans="1:34" s="50" customFormat="1" ht="15">
      <c r="A94" s="49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6"/>
    </row>
    <row r="95" spans="1:34" s="50" customFormat="1" ht="15">
      <c r="A95" s="49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6"/>
    </row>
    <row r="96" spans="1:34" s="50" customFormat="1" ht="15">
      <c r="A96" s="49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6"/>
    </row>
    <row r="97" spans="1:34" s="50" customFormat="1" ht="15">
      <c r="A97" s="49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6"/>
    </row>
    <row r="98" spans="1:34" s="50" customFormat="1" ht="15">
      <c r="A98" s="49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6"/>
    </row>
    <row r="99" spans="1:34" s="50" customFormat="1" ht="15">
      <c r="A99" s="49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6"/>
    </row>
    <row r="100" spans="1:34" s="50" customFormat="1" ht="15">
      <c r="A100" s="49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6"/>
    </row>
    <row r="101" spans="1:34" s="50" customFormat="1" ht="15">
      <c r="A101" s="49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6"/>
    </row>
    <row r="102" spans="1:34" s="50" customFormat="1" ht="15">
      <c r="A102" s="49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6"/>
    </row>
    <row r="103" spans="1:34" s="50" customFormat="1" ht="15">
      <c r="A103" s="49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6"/>
    </row>
    <row r="104" spans="1:34" s="50" customFormat="1" ht="15">
      <c r="A104" s="49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6"/>
    </row>
    <row r="105" spans="1:34" s="50" customFormat="1" ht="15">
      <c r="A105" s="49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6"/>
    </row>
    <row r="106" spans="1:34" s="50" customFormat="1" ht="15">
      <c r="A106" s="49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6"/>
    </row>
    <row r="107" spans="1:34" s="50" customFormat="1" ht="15">
      <c r="A107" s="49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6"/>
    </row>
    <row r="108" spans="1:34" s="50" customFormat="1" ht="15">
      <c r="A108" s="49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6"/>
    </row>
    <row r="109" spans="1:34" s="50" customFormat="1" ht="15">
      <c r="A109" s="49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6"/>
    </row>
    <row r="110" spans="1:34" s="50" customFormat="1" ht="15">
      <c r="A110" s="49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6"/>
    </row>
    <row r="111" spans="1:34" s="50" customFormat="1" ht="15">
      <c r="A111" s="49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6"/>
    </row>
    <row r="112" spans="1:34" s="50" customFormat="1" ht="15">
      <c r="A112" s="49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6"/>
    </row>
    <row r="113" spans="1:34" s="50" customFormat="1" ht="15">
      <c r="A113" s="49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6"/>
    </row>
    <row r="114" spans="1:34" s="50" customFormat="1" ht="15">
      <c r="A114" s="49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6"/>
    </row>
    <row r="115" spans="1:34" s="50" customFormat="1" ht="15">
      <c r="A115" s="49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6"/>
    </row>
    <row r="116" spans="1:34" s="50" customFormat="1" ht="15">
      <c r="A116" s="49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6"/>
    </row>
    <row r="117" spans="1:34" s="50" customFormat="1" ht="15">
      <c r="A117" s="49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6"/>
    </row>
    <row r="118" spans="1:34" s="50" customFormat="1" ht="15">
      <c r="A118" s="49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6"/>
    </row>
    <row r="119" spans="1:34" s="50" customFormat="1" ht="15">
      <c r="A119" s="49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6"/>
    </row>
    <row r="120" spans="1:34" s="50" customFormat="1" ht="15">
      <c r="A120" s="49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6"/>
    </row>
    <row r="121" spans="1:34" s="50" customFormat="1" ht="15">
      <c r="A121" s="49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6"/>
    </row>
    <row r="122" spans="1:34" s="50" customFormat="1" ht="15">
      <c r="A122" s="49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6"/>
    </row>
    <row r="123" spans="1:34" s="50" customFormat="1" ht="15">
      <c r="A123" s="49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6"/>
    </row>
    <row r="124" spans="1:34" s="50" customFormat="1" ht="15">
      <c r="A124" s="49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6"/>
    </row>
    <row r="125" spans="1:34" s="50" customFormat="1" ht="15">
      <c r="A125" s="49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6"/>
    </row>
    <row r="126" spans="1:34" s="50" customFormat="1" ht="15">
      <c r="A126" s="49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6"/>
    </row>
    <row r="127" spans="1:34" s="50" customFormat="1" ht="15">
      <c r="A127" s="49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6"/>
    </row>
    <row r="128" spans="1:34" s="50" customFormat="1" ht="15">
      <c r="A128" s="49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6"/>
    </row>
    <row r="129" spans="1:34" s="50" customFormat="1" ht="15">
      <c r="A129" s="49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6"/>
    </row>
    <row r="130" spans="1:34" s="50" customFormat="1" ht="15">
      <c r="A130" s="49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6"/>
    </row>
    <row r="131" spans="1:34" s="50" customFormat="1" ht="15">
      <c r="A131" s="49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6"/>
    </row>
    <row r="132" spans="1:34" s="50" customFormat="1" ht="15">
      <c r="A132" s="49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6"/>
    </row>
    <row r="133" spans="1:34" s="50" customFormat="1" ht="15">
      <c r="A133" s="49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6"/>
    </row>
    <row r="134" spans="1:34" s="50" customFormat="1" ht="15">
      <c r="A134" s="49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6"/>
    </row>
    <row r="135" spans="1:34" s="50" customFormat="1" ht="15">
      <c r="A135" s="49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6"/>
    </row>
    <row r="136" spans="1:34" s="50" customFormat="1" ht="15">
      <c r="A136" s="49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6"/>
    </row>
    <row r="137" spans="1:34" s="50" customFormat="1" ht="15">
      <c r="A137" s="49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6"/>
    </row>
    <row r="138" spans="1:34" s="50" customFormat="1" ht="15">
      <c r="A138" s="49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6"/>
    </row>
    <row r="139" spans="1:34" s="50" customFormat="1" ht="15">
      <c r="A139" s="49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6"/>
    </row>
    <row r="140" spans="1:34" s="50" customFormat="1" ht="15">
      <c r="A140" s="49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6"/>
    </row>
    <row r="141" spans="1:34" s="50" customFormat="1" ht="15">
      <c r="A141" s="49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6"/>
    </row>
    <row r="142" spans="1:34" s="50" customFormat="1" ht="15">
      <c r="A142" s="49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6"/>
    </row>
    <row r="143" spans="1:34" s="50" customFormat="1" ht="15">
      <c r="A143" s="49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6"/>
    </row>
    <row r="144" spans="1:34" s="50" customFormat="1" ht="15">
      <c r="A144" s="49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6"/>
    </row>
    <row r="145" spans="1:34" s="50" customFormat="1" ht="15">
      <c r="A145" s="49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6"/>
    </row>
    <row r="146" spans="1:34" s="50" customFormat="1" ht="15">
      <c r="A146" s="49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6"/>
    </row>
    <row r="147" spans="1:34" s="50" customFormat="1" ht="15">
      <c r="A147" s="49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6"/>
    </row>
    <row r="148" spans="1:34" s="50" customFormat="1" ht="15">
      <c r="A148" s="49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6"/>
    </row>
    <row r="149" spans="1:34" s="50" customFormat="1" ht="15">
      <c r="A149" s="49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6"/>
    </row>
    <row r="150" spans="1:34" s="50" customFormat="1" ht="15">
      <c r="A150" s="49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6"/>
    </row>
    <row r="151" spans="1:34" s="50" customFormat="1" ht="15">
      <c r="A151" s="49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6"/>
    </row>
    <row r="152" spans="1:34" s="50" customFormat="1" ht="15">
      <c r="A152" s="49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6"/>
    </row>
    <row r="153" spans="1:34" s="50" customFormat="1" ht="15">
      <c r="A153" s="49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6"/>
    </row>
    <row r="154" spans="1:34" s="50" customFormat="1" ht="15">
      <c r="A154" s="49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6"/>
    </row>
    <row r="155" spans="1:34" s="50" customFormat="1" ht="15">
      <c r="A155" s="49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6"/>
    </row>
    <row r="156" spans="1:34" s="50" customFormat="1" ht="15">
      <c r="A156" s="49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6"/>
    </row>
    <row r="157" spans="1:34" s="50" customFormat="1" ht="15">
      <c r="A157" s="49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6"/>
    </row>
    <row r="158" spans="1:34" s="50" customFormat="1" ht="15">
      <c r="A158" s="49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6"/>
    </row>
    <row r="159" spans="1:34" s="50" customFormat="1" ht="15">
      <c r="A159" s="49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6"/>
    </row>
    <row r="160" spans="1:34" s="50" customFormat="1" ht="15">
      <c r="A160" s="49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6"/>
    </row>
    <row r="161" spans="1:34" s="50" customFormat="1" ht="15">
      <c r="A161" s="49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6"/>
    </row>
    <row r="162" spans="1:34" s="50" customFormat="1" ht="15">
      <c r="A162" s="49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6"/>
    </row>
    <row r="163" spans="1:34" s="50" customFormat="1" ht="15">
      <c r="A163" s="49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6"/>
    </row>
    <row r="164" spans="1:34" s="50" customFormat="1" ht="15">
      <c r="A164" s="49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6"/>
    </row>
    <row r="165" spans="1:34" s="50" customFormat="1" ht="15">
      <c r="A165" s="49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6"/>
    </row>
    <row r="166" spans="1:34" s="50" customFormat="1" ht="15">
      <c r="A166" s="49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6"/>
    </row>
    <row r="167" spans="1:34" s="50" customFormat="1" ht="15">
      <c r="A167" s="49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6"/>
    </row>
    <row r="168" spans="1:34" s="50" customFormat="1" ht="15">
      <c r="A168" s="49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6"/>
    </row>
    <row r="169" spans="1:34" s="50" customFormat="1" ht="15">
      <c r="A169" s="49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6"/>
    </row>
    <row r="170" spans="1:34" s="50" customFormat="1" ht="15">
      <c r="A170" s="49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6"/>
    </row>
    <row r="171" spans="1:34" s="50" customFormat="1" ht="15">
      <c r="A171" s="49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6"/>
    </row>
    <row r="172" spans="1:34" s="50" customFormat="1" ht="15">
      <c r="A172" s="49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6"/>
    </row>
    <row r="173" spans="1:34" s="50" customFormat="1" ht="15">
      <c r="A173" s="49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6"/>
    </row>
    <row r="174" spans="1:34" s="50" customFormat="1" ht="15">
      <c r="A174" s="49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6"/>
    </row>
    <row r="175" spans="1:34" s="50" customFormat="1" ht="15">
      <c r="A175" s="49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6"/>
    </row>
    <row r="176" spans="1:34" s="50" customFormat="1" ht="15">
      <c r="A176" s="49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6"/>
    </row>
    <row r="177" spans="1:34" s="50" customFormat="1" ht="15">
      <c r="A177" s="49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6"/>
    </row>
    <row r="178" spans="1:34" s="50" customFormat="1" ht="15">
      <c r="A178" s="49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6"/>
    </row>
    <row r="179" spans="1:34" s="50" customFormat="1" ht="15">
      <c r="A179" s="49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6"/>
    </row>
    <row r="180" spans="1:34" s="50" customFormat="1" ht="15">
      <c r="A180" s="49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6"/>
    </row>
    <row r="181" spans="1:34" s="50" customFormat="1" ht="15">
      <c r="A181" s="49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6"/>
    </row>
    <row r="182" spans="1:34" s="50" customFormat="1" ht="15">
      <c r="A182" s="49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6"/>
    </row>
    <row r="183" spans="1:34" s="50" customFormat="1" ht="15">
      <c r="A183" s="49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6"/>
    </row>
    <row r="184" spans="1:34" s="50" customFormat="1" ht="15">
      <c r="A184" s="49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6"/>
    </row>
    <row r="185" spans="1:34" s="50" customFormat="1" ht="15">
      <c r="A185" s="49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6"/>
    </row>
    <row r="186" spans="1:34" s="50" customFormat="1" ht="15">
      <c r="A186" s="49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6"/>
    </row>
    <row r="187" spans="1:34" s="50" customFormat="1" ht="15">
      <c r="A187" s="49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6"/>
    </row>
    <row r="188" spans="1:34" s="50" customFormat="1" ht="15">
      <c r="A188" s="49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6"/>
    </row>
    <row r="189" spans="1:34" s="50" customFormat="1" ht="15">
      <c r="A189" s="49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6"/>
    </row>
    <row r="190" spans="1:34" s="50" customFormat="1" ht="15">
      <c r="A190" s="49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6"/>
    </row>
    <row r="191" spans="1:34" s="50" customFormat="1" ht="15">
      <c r="A191" s="49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6"/>
    </row>
    <row r="192" spans="1:34" s="50" customFormat="1" ht="15">
      <c r="A192" s="49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6"/>
    </row>
    <row r="193" spans="1:34" s="50" customFormat="1" ht="15">
      <c r="A193" s="49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6"/>
    </row>
    <row r="194" spans="1:34" s="50" customFormat="1" ht="15">
      <c r="A194" s="49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6"/>
    </row>
    <row r="195" spans="1:34" s="50" customFormat="1" ht="15">
      <c r="A195" s="49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6"/>
    </row>
    <row r="196" spans="1:34" s="50" customFormat="1" ht="15">
      <c r="A196" s="49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6"/>
    </row>
    <row r="197" spans="1:34" s="50" customFormat="1" ht="15">
      <c r="A197" s="49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6"/>
    </row>
    <row r="198" spans="1:34" s="50" customFormat="1" ht="15">
      <c r="A198" s="49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6"/>
    </row>
    <row r="199" spans="1:34" s="50" customFormat="1" ht="15">
      <c r="A199" s="49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6"/>
    </row>
    <row r="200" spans="1:34" s="50" customFormat="1" ht="15">
      <c r="A200" s="49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6"/>
    </row>
    <row r="201" spans="1:34" s="50" customFormat="1" ht="15">
      <c r="A201" s="49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6"/>
    </row>
    <row r="202" spans="1:34" s="50" customFormat="1" ht="15">
      <c r="A202" s="49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6"/>
    </row>
    <row r="203" spans="1:34" s="50" customFormat="1" ht="15">
      <c r="A203" s="49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6"/>
    </row>
    <row r="204" spans="1:34" s="50" customFormat="1" ht="15">
      <c r="A204" s="49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6"/>
    </row>
    <row r="205" spans="1:34" s="50" customFormat="1" ht="15">
      <c r="A205" s="49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6"/>
    </row>
    <row r="206" spans="1:34" s="50" customFormat="1" ht="15">
      <c r="A206" s="49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6"/>
    </row>
    <row r="207" spans="1:34" s="50" customFormat="1" ht="15">
      <c r="A207" s="49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6"/>
    </row>
    <row r="208" spans="1:34" s="50" customFormat="1" ht="15">
      <c r="A208" s="49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6"/>
    </row>
    <row r="209" spans="1:34" s="50" customFormat="1" ht="15">
      <c r="A209" s="49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6"/>
    </row>
    <row r="210" spans="1:34" s="50" customFormat="1" ht="15">
      <c r="A210" s="49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6"/>
    </row>
    <row r="211" spans="1:34" s="50" customFormat="1" ht="15">
      <c r="A211" s="49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6"/>
    </row>
    <row r="212" spans="1:34" s="50" customFormat="1" ht="15">
      <c r="A212" s="49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6"/>
    </row>
    <row r="213" spans="1:34" s="50" customFormat="1" ht="15">
      <c r="A213" s="49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6"/>
    </row>
    <row r="214" spans="1:34" s="50" customFormat="1" ht="15">
      <c r="A214" s="49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6"/>
    </row>
    <row r="215" spans="1:34" s="50" customFormat="1" ht="15">
      <c r="A215" s="49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6"/>
    </row>
    <row r="216" spans="1:34" s="50" customFormat="1" ht="15">
      <c r="A216" s="49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6"/>
    </row>
    <row r="217" spans="1:34" s="50" customFormat="1" ht="15">
      <c r="A217" s="49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6"/>
    </row>
    <row r="218" spans="1:34" s="50" customFormat="1" ht="15">
      <c r="A218" s="49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6"/>
    </row>
    <row r="219" spans="1:34" s="50" customFormat="1" ht="15">
      <c r="A219" s="49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6"/>
    </row>
    <row r="220" spans="1:34" s="50" customFormat="1" ht="15">
      <c r="A220" s="49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6"/>
    </row>
    <row r="221" spans="1:34" s="50" customFormat="1" ht="15">
      <c r="A221" s="49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6"/>
    </row>
    <row r="222" spans="1:34" s="50" customFormat="1" ht="15">
      <c r="A222" s="49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6"/>
    </row>
    <row r="223" spans="1:34" s="50" customFormat="1" ht="15">
      <c r="A223" s="49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6"/>
    </row>
    <row r="224" spans="1:34" s="50" customFormat="1" ht="15">
      <c r="A224" s="49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6"/>
    </row>
    <row r="225" spans="1:34" s="50" customFormat="1" ht="15">
      <c r="A225" s="49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6"/>
    </row>
    <row r="226" spans="1:34" s="50" customFormat="1" ht="15">
      <c r="A226" s="49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6"/>
    </row>
    <row r="227" spans="1:34" s="50" customFormat="1" ht="15">
      <c r="A227" s="49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6"/>
    </row>
    <row r="228" spans="1:34" s="50" customFormat="1" ht="15">
      <c r="A228" s="49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6"/>
    </row>
    <row r="229" spans="1:34" s="50" customFormat="1" ht="15">
      <c r="A229" s="49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6"/>
    </row>
    <row r="230" spans="1:34" s="50" customFormat="1" ht="15">
      <c r="A230" s="49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6"/>
    </row>
    <row r="231" spans="1:34" s="50" customFormat="1" ht="15">
      <c r="A231" s="49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6"/>
    </row>
    <row r="232" spans="1:34" s="50" customFormat="1" ht="15">
      <c r="A232" s="49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6"/>
    </row>
    <row r="233" spans="1:34" s="50" customFormat="1" ht="15">
      <c r="A233" s="49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6"/>
    </row>
    <row r="234" spans="1:34" s="50" customFormat="1" ht="15">
      <c r="A234" s="49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6"/>
    </row>
    <row r="235" spans="1:34" s="50" customFormat="1" ht="15">
      <c r="A235" s="49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6"/>
    </row>
    <row r="236" spans="1:34" s="50" customFormat="1" ht="15">
      <c r="A236" s="49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6"/>
    </row>
    <row r="237" spans="1:34" s="50" customFormat="1" ht="15">
      <c r="A237" s="49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6"/>
    </row>
    <row r="238" spans="1:34" s="50" customFormat="1" ht="15">
      <c r="A238" s="49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6"/>
    </row>
    <row r="239" spans="1:34" s="50" customFormat="1" ht="15">
      <c r="A239" s="49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6"/>
    </row>
    <row r="240" spans="1:34" s="50" customFormat="1" ht="15">
      <c r="A240" s="49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6"/>
    </row>
    <row r="241" spans="1:34" s="50" customFormat="1" ht="15">
      <c r="A241" s="49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6"/>
    </row>
    <row r="242" spans="1:34" s="50" customFormat="1" ht="15">
      <c r="A242" s="49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6"/>
    </row>
    <row r="243" spans="1:34" s="50" customFormat="1" ht="15">
      <c r="A243" s="49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6"/>
    </row>
    <row r="244" spans="1:34" s="50" customFormat="1" ht="15">
      <c r="A244" s="49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6"/>
    </row>
    <row r="245" spans="1:34" s="50" customFormat="1" ht="15">
      <c r="A245" s="49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6"/>
    </row>
    <row r="246" spans="1:34" s="50" customFormat="1" ht="15">
      <c r="A246" s="49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6"/>
    </row>
    <row r="247" spans="1:34" s="50" customFormat="1" ht="15">
      <c r="A247" s="49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6"/>
    </row>
    <row r="248" spans="1:34" s="50" customFormat="1" ht="15">
      <c r="A248" s="49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6"/>
    </row>
    <row r="249" spans="1:34" s="50" customFormat="1" ht="15">
      <c r="A249" s="49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6"/>
    </row>
    <row r="250" spans="1:34" s="50" customFormat="1" ht="15">
      <c r="A250" s="49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6"/>
    </row>
  </sheetData>
  <mergeCells count="18">
    <mergeCell ref="I1:J1"/>
    <mergeCell ref="A1:A2"/>
    <mergeCell ref="B1:B2"/>
    <mergeCell ref="C1:D1"/>
    <mergeCell ref="E1:F1"/>
    <mergeCell ref="G1:H1"/>
    <mergeCell ref="AG1:AH1"/>
    <mergeCell ref="K1:L1"/>
    <mergeCell ref="M1:N1"/>
    <mergeCell ref="O1:P1"/>
    <mergeCell ref="W1:X1"/>
    <mergeCell ref="Y1:Z1"/>
    <mergeCell ref="AA1:AB1"/>
    <mergeCell ref="AC1:AD1"/>
    <mergeCell ref="AE1:AF1"/>
    <mergeCell ref="Q1:R1"/>
    <mergeCell ref="S1:T1"/>
    <mergeCell ref="U1:V1"/>
  </mergeCells>
  <printOptions/>
  <pageMargins left="0.31496062992125984" right="0.31496062992125984" top="0.7480314960629921" bottom="0.35433070866141736" header="0.31496062992125984" footer="0.31496062992125984"/>
  <pageSetup fitToHeight="0" horizontalDpi="600" verticalDpi="600" orientation="portrait" paperSize="8" scale="70" r:id="rId3"/>
  <headerFooter>
    <oddHeader>&amp;CNakłday w latach 2017/2018 liczone wg nowelizacji ustawy</oddHeader>
  </headerFooter>
  <colBreaks count="2" manualBreakCount="2">
    <brk id="16" max="16383" man="1"/>
    <brk id="24" max="16383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245"/>
  <sheetViews>
    <sheetView zoomScale="85" zoomScaleNormal="85" workbookViewId="0" topLeftCell="A1">
      <pane xSplit="2" ySplit="2" topLeftCell="AG3" activePane="bottomRight" state="frozen"/>
      <selection pane="topRight" activeCell="C1" sqref="C1"/>
      <selection pane="bottomLeft" activeCell="A3" sqref="A3"/>
      <selection pane="bottomRight" activeCell="AK24" sqref="AK24"/>
    </sheetView>
  </sheetViews>
  <sheetFormatPr defaultColWidth="9.140625" defaultRowHeight="15"/>
  <cols>
    <col min="1" max="1" width="5.7109375" style="26" customWidth="1"/>
    <col min="2" max="2" width="50.57421875" style="1" customWidth="1"/>
    <col min="3" max="3" width="12.140625" style="6" hidden="1" customWidth="1"/>
    <col min="4" max="4" width="12.140625" style="8" hidden="1" customWidth="1"/>
    <col min="5" max="5" width="13.8515625" style="6" hidden="1" customWidth="1"/>
    <col min="6" max="6" width="13.8515625" style="8" hidden="1" customWidth="1"/>
    <col min="7" max="7" width="13.8515625" style="6" hidden="1" customWidth="1"/>
    <col min="8" max="8" width="13.8515625" style="8" hidden="1" customWidth="1"/>
    <col min="9" max="9" width="13.8515625" style="6" hidden="1" customWidth="1"/>
    <col min="10" max="10" width="13.8515625" style="8" hidden="1" customWidth="1"/>
    <col min="11" max="11" width="13.8515625" style="6" hidden="1" customWidth="1"/>
    <col min="12" max="12" width="13.8515625" style="8" hidden="1" customWidth="1"/>
    <col min="13" max="13" width="13.8515625" style="6" hidden="1" customWidth="1"/>
    <col min="14" max="14" width="13.8515625" style="8" hidden="1" customWidth="1"/>
    <col min="15" max="15" width="13.8515625" style="6" hidden="1" customWidth="1"/>
    <col min="16" max="16" width="13.8515625" style="8" hidden="1" customWidth="1"/>
    <col min="17" max="17" width="13.8515625" style="6" hidden="1" customWidth="1"/>
    <col min="18" max="18" width="13.8515625" style="8" hidden="1" customWidth="1"/>
    <col min="19" max="19" width="13.8515625" style="6" hidden="1" customWidth="1"/>
    <col min="20" max="20" width="13.8515625" style="8" hidden="1" customWidth="1"/>
    <col min="21" max="21" width="13.8515625" style="6" hidden="1" customWidth="1"/>
    <col min="22" max="22" width="13.8515625" style="8" hidden="1" customWidth="1"/>
    <col min="23" max="23" width="13.8515625" style="6" hidden="1" customWidth="1"/>
    <col min="24" max="24" width="13.8515625" style="8" hidden="1" customWidth="1"/>
    <col min="25" max="25" width="13.8515625" style="6" hidden="1" customWidth="1"/>
    <col min="26" max="26" width="13.8515625" style="8" hidden="1" customWidth="1"/>
    <col min="27" max="27" width="13.8515625" style="6" hidden="1" customWidth="1"/>
    <col min="28" max="31" width="13.8515625" style="8" hidden="1" customWidth="1"/>
    <col min="32" max="32" width="13.8515625" style="51" hidden="1" customWidth="1"/>
    <col min="33" max="33" width="13.8515625" style="51" bestFit="1" customWidth="1"/>
    <col min="34" max="34" width="13.8515625" style="56" bestFit="1" customWidth="1"/>
    <col min="35" max="16384" width="9.140625" style="1" customWidth="1"/>
  </cols>
  <sheetData>
    <row r="1" spans="1:34" s="54" customFormat="1" ht="15">
      <c r="A1" s="168" t="s">
        <v>19</v>
      </c>
      <c r="B1" s="169" t="s">
        <v>64</v>
      </c>
      <c r="C1" s="167">
        <v>2005</v>
      </c>
      <c r="D1" s="166"/>
      <c r="E1" s="167">
        <v>2006</v>
      </c>
      <c r="F1" s="166"/>
      <c r="G1" s="167">
        <v>2007</v>
      </c>
      <c r="H1" s="166"/>
      <c r="I1" s="167">
        <v>2008</v>
      </c>
      <c r="J1" s="166"/>
      <c r="K1" s="167">
        <v>2009</v>
      </c>
      <c r="L1" s="166"/>
      <c r="M1" s="167">
        <v>2010</v>
      </c>
      <c r="N1" s="166"/>
      <c r="O1" s="167">
        <v>2011</v>
      </c>
      <c r="P1" s="166"/>
      <c r="Q1" s="167">
        <v>2012</v>
      </c>
      <c r="R1" s="166"/>
      <c r="S1" s="167">
        <v>2013</v>
      </c>
      <c r="T1" s="166"/>
      <c r="U1" s="167">
        <v>2014</v>
      </c>
      <c r="V1" s="166"/>
      <c r="W1" s="167">
        <v>2015</v>
      </c>
      <c r="X1" s="166"/>
      <c r="Y1" s="167">
        <v>2016</v>
      </c>
      <c r="Z1" s="166"/>
      <c r="AA1" s="167" t="s">
        <v>17</v>
      </c>
      <c r="AB1" s="166"/>
      <c r="AC1" s="166">
        <v>2018</v>
      </c>
      <c r="AD1" s="166"/>
      <c r="AE1" s="166">
        <v>2019</v>
      </c>
      <c r="AF1" s="166"/>
      <c r="AG1" s="100">
        <v>2020</v>
      </c>
      <c r="AH1" s="100"/>
    </row>
    <row r="2" spans="1:34" s="54" customFormat="1" ht="38.25">
      <c r="A2" s="168"/>
      <c r="B2" s="169"/>
      <c r="C2" s="86" t="s">
        <v>62</v>
      </c>
      <c r="D2" s="86" t="s">
        <v>1</v>
      </c>
      <c r="E2" s="86" t="s">
        <v>62</v>
      </c>
      <c r="F2" s="86" t="s">
        <v>1</v>
      </c>
      <c r="G2" s="86" t="s">
        <v>62</v>
      </c>
      <c r="H2" s="86" t="s">
        <v>1</v>
      </c>
      <c r="I2" s="86" t="s">
        <v>62</v>
      </c>
      <c r="J2" s="86" t="s">
        <v>1</v>
      </c>
      <c r="K2" s="86" t="s">
        <v>62</v>
      </c>
      <c r="L2" s="86" t="s">
        <v>1</v>
      </c>
      <c r="M2" s="86" t="s">
        <v>62</v>
      </c>
      <c r="N2" s="86" t="s">
        <v>1</v>
      </c>
      <c r="O2" s="86" t="s">
        <v>62</v>
      </c>
      <c r="P2" s="86" t="s">
        <v>1</v>
      </c>
      <c r="Q2" s="86" t="s">
        <v>62</v>
      </c>
      <c r="R2" s="86" t="s">
        <v>1</v>
      </c>
      <c r="S2" s="86" t="s">
        <v>62</v>
      </c>
      <c r="T2" s="86" t="s">
        <v>1</v>
      </c>
      <c r="U2" s="86" t="s">
        <v>62</v>
      </c>
      <c r="V2" s="86" t="s">
        <v>1</v>
      </c>
      <c r="W2" s="86" t="s">
        <v>62</v>
      </c>
      <c r="X2" s="86" t="s">
        <v>1</v>
      </c>
      <c r="Y2" s="86" t="s">
        <v>62</v>
      </c>
      <c r="Z2" s="86" t="s">
        <v>1</v>
      </c>
      <c r="AA2" s="86" t="s">
        <v>62</v>
      </c>
      <c r="AB2" s="86" t="s">
        <v>1</v>
      </c>
      <c r="AC2" s="86" t="s">
        <v>62</v>
      </c>
      <c r="AD2" s="86" t="s">
        <v>1</v>
      </c>
      <c r="AE2" s="86" t="s">
        <v>62</v>
      </c>
      <c r="AF2" s="86" t="s">
        <v>1</v>
      </c>
      <c r="AG2" s="86" t="s">
        <v>65</v>
      </c>
      <c r="AH2" s="86" t="s">
        <v>66</v>
      </c>
    </row>
    <row r="3" spans="1:35" s="20" customFormat="1" ht="38.25">
      <c r="A3" s="87" t="s">
        <v>20</v>
      </c>
      <c r="B3" s="88" t="s">
        <v>46</v>
      </c>
      <c r="C3" s="89">
        <v>32640563</v>
      </c>
      <c r="D3" s="89">
        <v>32850882</v>
      </c>
      <c r="E3" s="89">
        <v>34946638</v>
      </c>
      <c r="F3" s="89">
        <v>36670746</v>
      </c>
      <c r="G3" s="89">
        <v>39897085</v>
      </c>
      <c r="H3" s="89">
        <v>40352128</v>
      </c>
      <c r="I3" s="89">
        <v>46062681</v>
      </c>
      <c r="J3" s="89">
        <v>49289545</v>
      </c>
      <c r="K3" s="89">
        <v>54169115</v>
      </c>
      <c r="L3" s="89">
        <v>54574799</v>
      </c>
      <c r="M3" s="89">
        <v>54300698</v>
      </c>
      <c r="N3" s="89">
        <v>56036700</v>
      </c>
      <c r="O3" s="89">
        <v>56772862</v>
      </c>
      <c r="P3" s="89">
        <v>57545771</v>
      </c>
      <c r="Q3" s="89">
        <v>61068349</v>
      </c>
      <c r="R3" s="89">
        <v>59151362</v>
      </c>
      <c r="S3" s="89">
        <v>63157117</v>
      </c>
      <c r="T3" s="89">
        <v>61208506</v>
      </c>
      <c r="U3" s="89">
        <v>63340802</v>
      </c>
      <c r="V3" s="89">
        <v>62570410</v>
      </c>
      <c r="W3" s="89">
        <v>64948039</v>
      </c>
      <c r="X3" s="89">
        <v>66697481</v>
      </c>
      <c r="Y3" s="89">
        <v>69533396</v>
      </c>
      <c r="Z3" s="89">
        <v>69760162</v>
      </c>
      <c r="AA3" s="89">
        <v>73707917</v>
      </c>
      <c r="AB3" s="89">
        <v>74474317</v>
      </c>
      <c r="AC3" s="89">
        <v>78893960</v>
      </c>
      <c r="AD3" s="89">
        <v>78512757</v>
      </c>
      <c r="AE3" s="89">
        <v>84225312</v>
      </c>
      <c r="AF3" s="89">
        <v>86915607</v>
      </c>
      <c r="AG3" s="89">
        <v>93799417</v>
      </c>
      <c r="AH3" s="89">
        <v>100839539.39</v>
      </c>
      <c r="AI3" s="99">
        <f>AH3/$AH$12</f>
        <v>0.8670149999269958</v>
      </c>
    </row>
    <row r="4" spans="1:35" s="47" customFormat="1" ht="38.25">
      <c r="A4" s="87" t="s">
        <v>21</v>
      </c>
      <c r="B4" s="88" t="s">
        <v>2</v>
      </c>
      <c r="C4" s="89">
        <v>3443835</v>
      </c>
      <c r="D4" s="89">
        <v>3583317</v>
      </c>
      <c r="E4" s="89">
        <v>3724518</v>
      </c>
      <c r="F4" s="89">
        <v>3646853</v>
      </c>
      <c r="G4" s="89">
        <v>4008005</v>
      </c>
      <c r="H4" s="89">
        <v>4042585</v>
      </c>
      <c r="I4" s="89">
        <v>4677685</v>
      </c>
      <c r="J4" s="89">
        <v>4522790</v>
      </c>
      <c r="K4" s="89">
        <v>4392205</v>
      </c>
      <c r="L4" s="89">
        <v>4708286</v>
      </c>
      <c r="M4" s="89">
        <v>3482702</v>
      </c>
      <c r="N4" s="89">
        <v>4085571</v>
      </c>
      <c r="O4" s="89">
        <v>3686516</v>
      </c>
      <c r="P4" s="89">
        <v>4524194</v>
      </c>
      <c r="Q4" s="89">
        <v>3949494</v>
      </c>
      <c r="R4" s="89">
        <v>4110722</v>
      </c>
      <c r="S4" s="89">
        <v>3705064</v>
      </c>
      <c r="T4" s="89">
        <v>4317542</v>
      </c>
      <c r="U4" s="89">
        <v>4039086</v>
      </c>
      <c r="V4" s="89">
        <v>4266668</v>
      </c>
      <c r="W4" s="89">
        <v>4082269</v>
      </c>
      <c r="X4" s="89">
        <v>4664933</v>
      </c>
      <c r="Y4" s="89">
        <v>4534432</v>
      </c>
      <c r="Z4" s="89">
        <v>5604885</v>
      </c>
      <c r="AA4" s="89">
        <v>4944963</v>
      </c>
      <c r="AB4" s="89">
        <v>7184521</v>
      </c>
      <c r="AC4" s="89">
        <v>5103028</v>
      </c>
      <c r="AD4" s="89">
        <v>8120730</v>
      </c>
      <c r="AE4" s="89">
        <v>5420838</v>
      </c>
      <c r="AF4" s="89">
        <v>8354779</v>
      </c>
      <c r="AG4" s="89">
        <v>5221246</v>
      </c>
      <c r="AH4" s="89">
        <v>6144506.800000001</v>
      </c>
      <c r="AI4" s="99">
        <f aca="true" t="shared" si="0" ref="AI4:AI11">AH4/$AH$12</f>
        <v>0.05283026474515738</v>
      </c>
    </row>
    <row r="5" spans="1:35" s="47" customFormat="1" ht="25.5">
      <c r="A5" s="87" t="s">
        <v>23</v>
      </c>
      <c r="B5" s="88" t="s">
        <v>3</v>
      </c>
      <c r="C5" s="89">
        <v>851602</v>
      </c>
      <c r="D5" s="89">
        <v>1211303</v>
      </c>
      <c r="E5" s="89">
        <v>904700</v>
      </c>
      <c r="F5" s="89">
        <v>1261590</v>
      </c>
      <c r="G5" s="89">
        <v>1150712</v>
      </c>
      <c r="H5" s="89">
        <v>2466026</v>
      </c>
      <c r="I5" s="89">
        <v>1242340</v>
      </c>
      <c r="J5" s="89">
        <v>3275636</v>
      </c>
      <c r="K5" s="89">
        <v>1416145</v>
      </c>
      <c r="L5" s="89">
        <v>3466951</v>
      </c>
      <c r="M5" s="89">
        <v>4197314</v>
      </c>
      <c r="N5" s="89">
        <v>4224693</v>
      </c>
      <c r="O5" s="89">
        <v>4298816</v>
      </c>
      <c r="P5" s="89">
        <v>4420066</v>
      </c>
      <c r="Q5" s="89">
        <v>4413108</v>
      </c>
      <c r="R5" s="89">
        <v>4596054</v>
      </c>
      <c r="S5" s="89">
        <v>4579982</v>
      </c>
      <c r="T5" s="89">
        <v>4797660</v>
      </c>
      <c r="U5" s="89">
        <v>4836284</v>
      </c>
      <c r="V5" s="89">
        <v>4796877</v>
      </c>
      <c r="W5" s="89">
        <v>4485223</v>
      </c>
      <c r="X5" s="89">
        <v>4505752</v>
      </c>
      <c r="Y5" s="89">
        <v>4540982</v>
      </c>
      <c r="Z5" s="89">
        <v>4510343</v>
      </c>
      <c r="AA5" s="89">
        <v>4373691</v>
      </c>
      <c r="AB5" s="89">
        <v>4402300</v>
      </c>
      <c r="AC5" s="89">
        <v>4135384</v>
      </c>
      <c r="AD5" s="89">
        <v>4361641</v>
      </c>
      <c r="AE5" s="89">
        <v>4668358</v>
      </c>
      <c r="AF5" s="89">
        <v>4511045</v>
      </c>
      <c r="AG5" s="89">
        <v>5279917</v>
      </c>
      <c r="AH5" s="89">
        <v>5521195.7</v>
      </c>
      <c r="AI5" s="99">
        <f t="shared" si="0"/>
        <v>0.047471056674691044</v>
      </c>
    </row>
    <row r="6" spans="1:35" s="47" customFormat="1" ht="45" customHeight="1">
      <c r="A6" s="87" t="s">
        <v>24</v>
      </c>
      <c r="B6" s="88" t="s">
        <v>5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567583</v>
      </c>
      <c r="L6" s="89">
        <v>567583</v>
      </c>
      <c r="M6" s="89">
        <v>717583</v>
      </c>
      <c r="N6" s="89">
        <v>670357</v>
      </c>
      <c r="O6" s="89">
        <v>717583</v>
      </c>
      <c r="P6" s="89">
        <v>717583</v>
      </c>
      <c r="Q6" s="89">
        <v>717583</v>
      </c>
      <c r="R6" s="89">
        <v>754617</v>
      </c>
      <c r="S6" s="89">
        <v>835329</v>
      </c>
      <c r="T6" s="89">
        <v>835329</v>
      </c>
      <c r="U6" s="89">
        <v>835329</v>
      </c>
      <c r="V6" s="89">
        <v>835329</v>
      </c>
      <c r="W6" s="89">
        <v>835329</v>
      </c>
      <c r="X6" s="89">
        <v>835329</v>
      </c>
      <c r="Y6" s="89">
        <v>835329</v>
      </c>
      <c r="Z6" s="89">
        <v>835329</v>
      </c>
      <c r="AA6" s="89">
        <v>1032721</v>
      </c>
      <c r="AB6" s="89">
        <v>1032721</v>
      </c>
      <c r="AC6" s="89">
        <v>1179019</v>
      </c>
      <c r="AD6" s="89">
        <v>1429019</v>
      </c>
      <c r="AE6" s="89">
        <v>2243053</v>
      </c>
      <c r="AF6" s="89">
        <v>1942864</v>
      </c>
      <c r="AG6" s="89">
        <v>2243053</v>
      </c>
      <c r="AH6" s="89">
        <v>2044646</v>
      </c>
      <c r="AI6" s="99">
        <f t="shared" si="0"/>
        <v>0.01757979818496206</v>
      </c>
    </row>
    <row r="7" spans="1:35" s="47" customFormat="1" ht="15.75">
      <c r="A7" s="87" t="s">
        <v>25</v>
      </c>
      <c r="B7" s="88" t="s">
        <v>9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213997</v>
      </c>
      <c r="N7" s="89">
        <v>470650</v>
      </c>
      <c r="O7" s="89">
        <v>439303</v>
      </c>
      <c r="P7" s="89">
        <v>482376</v>
      </c>
      <c r="Q7" s="89">
        <v>339703</v>
      </c>
      <c r="R7" s="89">
        <v>355241</v>
      </c>
      <c r="S7" s="89">
        <v>328845</v>
      </c>
      <c r="T7" s="89">
        <v>516877</v>
      </c>
      <c r="U7" s="89">
        <v>325103</v>
      </c>
      <c r="V7" s="89">
        <v>372061</v>
      </c>
      <c r="W7" s="89">
        <v>377349</v>
      </c>
      <c r="X7" s="89">
        <v>439637</v>
      </c>
      <c r="Y7" s="89">
        <v>300933</v>
      </c>
      <c r="Z7" s="89">
        <v>206990</v>
      </c>
      <c r="AA7" s="89">
        <v>495619</v>
      </c>
      <c r="AB7" s="89">
        <v>417094</v>
      </c>
      <c r="AC7" s="89">
        <v>533485</v>
      </c>
      <c r="AD7" s="89">
        <v>1014277</v>
      </c>
      <c r="AE7" s="89">
        <v>915092</v>
      </c>
      <c r="AF7" s="89">
        <v>820449</v>
      </c>
      <c r="AG7" s="89">
        <v>669991</v>
      </c>
      <c r="AH7" s="89">
        <v>1386207.50673</v>
      </c>
      <c r="AI7" s="99">
        <f t="shared" si="0"/>
        <v>0.011918565957526554</v>
      </c>
    </row>
    <row r="8" spans="1:35" s="47" customFormat="1" ht="38.25">
      <c r="A8" s="87" t="s">
        <v>26</v>
      </c>
      <c r="B8" s="88" t="s">
        <v>45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v>279473</v>
      </c>
      <c r="AH8" s="89">
        <v>279473</v>
      </c>
      <c r="AI8" s="99">
        <f t="shared" si="0"/>
        <v>0.0024028995425838516</v>
      </c>
    </row>
    <row r="9" spans="1:35" s="47" customFormat="1" ht="38.25">
      <c r="A9" s="87" t="s">
        <v>27</v>
      </c>
      <c r="B9" s="88" t="s">
        <v>6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24117</v>
      </c>
      <c r="Y9" s="89">
        <v>48492</v>
      </c>
      <c r="Z9" s="89">
        <v>14274</v>
      </c>
      <c r="AA9" s="89">
        <v>25812</v>
      </c>
      <c r="AB9" s="89">
        <v>43848</v>
      </c>
      <c r="AC9" s="89">
        <v>26148</v>
      </c>
      <c r="AD9" s="89">
        <v>26148</v>
      </c>
      <c r="AE9" s="89">
        <v>50553</v>
      </c>
      <c r="AF9" s="89">
        <v>36785</v>
      </c>
      <c r="AG9" s="89">
        <v>41848</v>
      </c>
      <c r="AH9" s="89">
        <v>41848</v>
      </c>
      <c r="AI9" s="99">
        <f t="shared" si="0"/>
        <v>0.00035980770971810885</v>
      </c>
    </row>
    <row r="10" spans="1:35" s="47" customFormat="1" ht="25.5">
      <c r="A10" s="87" t="s">
        <v>36</v>
      </c>
      <c r="B10" s="88" t="s">
        <v>7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22340</v>
      </c>
      <c r="P10" s="89">
        <v>89</v>
      </c>
      <c r="Q10" s="89">
        <v>18000</v>
      </c>
      <c r="R10" s="89">
        <v>5375</v>
      </c>
      <c r="S10" s="89">
        <v>13000</v>
      </c>
      <c r="T10" s="89">
        <v>10042</v>
      </c>
      <c r="U10" s="89">
        <v>13000</v>
      </c>
      <c r="V10" s="89">
        <v>9944</v>
      </c>
      <c r="W10" s="89">
        <v>13000</v>
      </c>
      <c r="X10" s="89">
        <v>9671</v>
      </c>
      <c r="Y10" s="89">
        <v>13000</v>
      </c>
      <c r="Z10" s="89">
        <v>9198</v>
      </c>
      <c r="AA10" s="89">
        <v>48000</v>
      </c>
      <c r="AB10" s="89">
        <v>29375</v>
      </c>
      <c r="AC10" s="89">
        <v>88000</v>
      </c>
      <c r="AD10" s="89">
        <v>73758</v>
      </c>
      <c r="AE10" s="89">
        <v>48000</v>
      </c>
      <c r="AF10" s="89">
        <v>35952</v>
      </c>
      <c r="AG10" s="89">
        <v>28073</v>
      </c>
      <c r="AH10" s="89">
        <v>24912</v>
      </c>
      <c r="AI10" s="99">
        <f t="shared" si="0"/>
        <v>0.00021419254598780175</v>
      </c>
    </row>
    <row r="11" spans="1:35" s="47" customFormat="1" ht="63.75">
      <c r="A11" s="87" t="s">
        <v>37</v>
      </c>
      <c r="B11" s="88" t="s">
        <v>38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250000</v>
      </c>
      <c r="AH11" s="89">
        <v>24240</v>
      </c>
      <c r="AI11" s="99">
        <f t="shared" si="0"/>
        <v>0.0002084147123773408</v>
      </c>
    </row>
    <row r="12" spans="1:34" s="48" customFormat="1" ht="25.5">
      <c r="A12" s="92"/>
      <c r="B12" s="93" t="s">
        <v>61</v>
      </c>
      <c r="C12" s="94">
        <f aca="true" t="shared" si="1" ref="C12:AH12">SUM(C3:C11)</f>
        <v>36936000</v>
      </c>
      <c r="D12" s="94">
        <f t="shared" si="1"/>
        <v>37645502</v>
      </c>
      <c r="E12" s="94">
        <f t="shared" si="1"/>
        <v>39575856</v>
      </c>
      <c r="F12" s="94">
        <f t="shared" si="1"/>
        <v>41579189</v>
      </c>
      <c r="G12" s="94">
        <f t="shared" si="1"/>
        <v>45055802</v>
      </c>
      <c r="H12" s="94">
        <f t="shared" si="1"/>
        <v>46860739</v>
      </c>
      <c r="I12" s="94">
        <f t="shared" si="1"/>
        <v>51982706</v>
      </c>
      <c r="J12" s="94">
        <f t="shared" si="1"/>
        <v>57087971</v>
      </c>
      <c r="K12" s="94">
        <f t="shared" si="1"/>
        <v>60545048</v>
      </c>
      <c r="L12" s="94">
        <f t="shared" si="1"/>
        <v>63317619</v>
      </c>
      <c r="M12" s="94">
        <f t="shared" si="1"/>
        <v>62912294</v>
      </c>
      <c r="N12" s="94">
        <f t="shared" si="1"/>
        <v>65487971</v>
      </c>
      <c r="O12" s="94">
        <f t="shared" si="1"/>
        <v>65937420</v>
      </c>
      <c r="P12" s="94">
        <f t="shared" si="1"/>
        <v>67690079</v>
      </c>
      <c r="Q12" s="94">
        <f t="shared" si="1"/>
        <v>70506237</v>
      </c>
      <c r="R12" s="94">
        <f t="shared" si="1"/>
        <v>68973371</v>
      </c>
      <c r="S12" s="94">
        <f t="shared" si="1"/>
        <v>72619337</v>
      </c>
      <c r="T12" s="94">
        <f t="shared" si="1"/>
        <v>71685956</v>
      </c>
      <c r="U12" s="94">
        <f t="shared" si="1"/>
        <v>73389604</v>
      </c>
      <c r="V12" s="94">
        <f t="shared" si="1"/>
        <v>72851289</v>
      </c>
      <c r="W12" s="94">
        <f t="shared" si="1"/>
        <v>74741209</v>
      </c>
      <c r="X12" s="94">
        <f t="shared" si="1"/>
        <v>77176920</v>
      </c>
      <c r="Y12" s="94">
        <f t="shared" si="1"/>
        <v>79806564</v>
      </c>
      <c r="Z12" s="94">
        <f t="shared" si="1"/>
        <v>80941181</v>
      </c>
      <c r="AA12" s="94">
        <f t="shared" si="1"/>
        <v>84628723</v>
      </c>
      <c r="AB12" s="94">
        <f t="shared" si="1"/>
        <v>87584176</v>
      </c>
      <c r="AC12" s="94">
        <f t="shared" si="1"/>
        <v>89959024</v>
      </c>
      <c r="AD12" s="94">
        <f t="shared" si="1"/>
        <v>93538330</v>
      </c>
      <c r="AE12" s="94">
        <f t="shared" si="1"/>
        <v>97571206</v>
      </c>
      <c r="AF12" s="94">
        <f t="shared" si="1"/>
        <v>102617481</v>
      </c>
      <c r="AG12" s="94">
        <f t="shared" si="1"/>
        <v>107813018</v>
      </c>
      <c r="AH12" s="94">
        <f t="shared" si="1"/>
        <v>116306568.39673</v>
      </c>
    </row>
    <row r="13" spans="1:34" s="20" customFormat="1" ht="15.75">
      <c r="A13" s="92"/>
      <c r="B13" s="93" t="s">
        <v>32</v>
      </c>
      <c r="C13" s="94">
        <v>845930000</v>
      </c>
      <c r="D13" s="94">
        <v>845930000</v>
      </c>
      <c r="E13" s="94">
        <v>933062000</v>
      </c>
      <c r="F13" s="94">
        <v>933062000</v>
      </c>
      <c r="G13" s="94">
        <v>990468000</v>
      </c>
      <c r="H13" s="94">
        <v>990468000</v>
      </c>
      <c r="I13" s="94">
        <v>1069824000</v>
      </c>
      <c r="J13" s="94">
        <v>1069824000</v>
      </c>
      <c r="K13" s="94">
        <v>1167800000</v>
      </c>
      <c r="L13" s="94">
        <v>1167800000</v>
      </c>
      <c r="M13" s="94">
        <v>1271700000</v>
      </c>
      <c r="N13" s="94">
        <v>1271700000</v>
      </c>
      <c r="O13" s="94">
        <v>1344000000</v>
      </c>
      <c r="P13" s="94">
        <v>1344000000</v>
      </c>
      <c r="Q13" s="94">
        <v>1415400000</v>
      </c>
      <c r="R13" s="94">
        <v>1415400000</v>
      </c>
      <c r="S13" s="94">
        <v>1524700000</v>
      </c>
      <c r="T13" s="94">
        <v>1524700000</v>
      </c>
      <c r="U13" s="94">
        <v>1595300000</v>
      </c>
      <c r="V13" s="94">
        <v>1595300000</v>
      </c>
      <c r="W13" s="94">
        <v>1635700000</v>
      </c>
      <c r="X13" s="94">
        <v>1635700000</v>
      </c>
      <c r="Y13" s="94">
        <v>1728700000</v>
      </c>
      <c r="Z13" s="94">
        <v>1728700000</v>
      </c>
      <c r="AA13" s="94">
        <v>1789700000</v>
      </c>
      <c r="AB13" s="94">
        <v>1789700000</v>
      </c>
      <c r="AC13" s="94">
        <v>1851200000</v>
      </c>
      <c r="AD13" s="94">
        <v>1851200000</v>
      </c>
      <c r="AE13" s="94">
        <v>1982100000</v>
      </c>
      <c r="AF13" s="94">
        <v>1982100000</v>
      </c>
      <c r="AG13" s="94">
        <v>2115700000</v>
      </c>
      <c r="AH13" s="94">
        <v>2115700000</v>
      </c>
    </row>
    <row r="14" spans="1:34" s="20" customFormat="1" ht="15.75">
      <c r="A14" s="92"/>
      <c r="B14" s="93" t="s">
        <v>33</v>
      </c>
      <c r="C14" s="95">
        <f>C12/C13</f>
        <v>0.043663187261357324</v>
      </c>
      <c r="D14" s="95">
        <f aca="true" t="shared" si="2" ref="D14:AH14">D12/D13</f>
        <v>0.04450191150568014</v>
      </c>
      <c r="E14" s="95">
        <f t="shared" si="2"/>
        <v>0.04241503351331423</v>
      </c>
      <c r="F14" s="95">
        <f t="shared" si="2"/>
        <v>0.04456208590640279</v>
      </c>
      <c r="G14" s="95">
        <f t="shared" si="2"/>
        <v>0.045489407027788885</v>
      </c>
      <c r="H14" s="95">
        <f t="shared" si="2"/>
        <v>0.04731171426032946</v>
      </c>
      <c r="I14" s="95">
        <f t="shared" si="2"/>
        <v>0.04858996059164872</v>
      </c>
      <c r="J14" s="95">
        <f t="shared" si="2"/>
        <v>0.0533620212296602</v>
      </c>
      <c r="K14" s="95">
        <f t="shared" si="2"/>
        <v>0.05184539133413256</v>
      </c>
      <c r="L14" s="95">
        <f t="shared" si="2"/>
        <v>0.05421957441342696</v>
      </c>
      <c r="M14" s="95">
        <f t="shared" si="2"/>
        <v>0.04947101832193127</v>
      </c>
      <c r="N14" s="95">
        <f t="shared" si="2"/>
        <v>0.0514963993080129</v>
      </c>
      <c r="O14" s="95">
        <f t="shared" si="2"/>
        <v>0.049060580357142856</v>
      </c>
      <c r="P14" s="95">
        <f t="shared" si="2"/>
        <v>0.050364642113095236</v>
      </c>
      <c r="Q14" s="95">
        <f t="shared" si="2"/>
        <v>0.04981364773208987</v>
      </c>
      <c r="R14" s="95">
        <f t="shared" si="2"/>
        <v>0.048730656351561395</v>
      </c>
      <c r="S14" s="95">
        <f t="shared" si="2"/>
        <v>0.04762860693906998</v>
      </c>
      <c r="T14" s="95">
        <f t="shared" si="2"/>
        <v>0.04701643339673378</v>
      </c>
      <c r="U14" s="95">
        <f t="shared" si="2"/>
        <v>0.046003638187174824</v>
      </c>
      <c r="V14" s="95">
        <f t="shared" si="2"/>
        <v>0.04566620008775779</v>
      </c>
      <c r="W14" s="95">
        <f t="shared" si="2"/>
        <v>0.045693714617594916</v>
      </c>
      <c r="X14" s="95">
        <f t="shared" si="2"/>
        <v>0.047182808583481076</v>
      </c>
      <c r="Y14" s="95">
        <f t="shared" si="2"/>
        <v>0.0461656528026841</v>
      </c>
      <c r="Z14" s="95">
        <f t="shared" si="2"/>
        <v>0.04682199398391855</v>
      </c>
      <c r="AA14" s="95">
        <f t="shared" si="2"/>
        <v>0.047286541319774264</v>
      </c>
      <c r="AB14" s="95">
        <f t="shared" si="2"/>
        <v>0.04893790914678438</v>
      </c>
      <c r="AC14" s="95">
        <f t="shared" si="2"/>
        <v>0.04859497839239412</v>
      </c>
      <c r="AD14" s="95">
        <f t="shared" si="2"/>
        <v>0.050528484226447706</v>
      </c>
      <c r="AE14" s="95">
        <f t="shared" si="2"/>
        <v>0.04922617728671611</v>
      </c>
      <c r="AF14" s="95">
        <f t="shared" si="2"/>
        <v>0.051772100802179505</v>
      </c>
      <c r="AG14" s="95">
        <f t="shared" si="2"/>
        <v>0.050958556506120904</v>
      </c>
      <c r="AH14" s="95">
        <f t="shared" si="2"/>
        <v>0.054973090890357804</v>
      </c>
    </row>
    <row r="15" spans="1:34" s="50" customFormat="1" ht="15.75" thickBot="1">
      <c r="A15" s="49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6"/>
    </row>
    <row r="16" spans="1:59" s="70" customFormat="1" ht="16.5" thickBot="1">
      <c r="A16" s="52"/>
      <c r="B16" s="46" t="s">
        <v>53</v>
      </c>
      <c r="C16" s="71">
        <v>845930000</v>
      </c>
      <c r="D16" s="71">
        <v>845930000</v>
      </c>
      <c r="E16" s="71">
        <v>933062000</v>
      </c>
      <c r="F16" s="71">
        <v>933062000</v>
      </c>
      <c r="G16" s="71">
        <v>990468000</v>
      </c>
      <c r="H16" s="71">
        <v>990468000</v>
      </c>
      <c r="I16" s="71">
        <v>1069824000</v>
      </c>
      <c r="J16" s="71">
        <v>1069824000</v>
      </c>
      <c r="K16" s="71">
        <v>1167800000</v>
      </c>
      <c r="L16" s="71">
        <v>1167800000</v>
      </c>
      <c r="M16" s="71">
        <v>1271700000</v>
      </c>
      <c r="N16" s="71">
        <v>1271700000</v>
      </c>
      <c r="O16" s="71">
        <v>1344000000</v>
      </c>
      <c r="P16" s="71">
        <v>1344000000</v>
      </c>
      <c r="Q16" s="71">
        <v>1415400000</v>
      </c>
      <c r="R16" s="71">
        <v>1415400000</v>
      </c>
      <c r="S16" s="71">
        <v>1524700000</v>
      </c>
      <c r="T16" s="71">
        <v>1524700000</v>
      </c>
      <c r="U16" s="71">
        <v>1595300000</v>
      </c>
      <c r="V16" s="71">
        <v>1595300000</v>
      </c>
      <c r="W16" s="71">
        <v>1635700000</v>
      </c>
      <c r="X16" s="71">
        <v>1635700000</v>
      </c>
      <c r="Y16" s="71">
        <v>1728700000</v>
      </c>
      <c r="Z16" s="71">
        <v>1728700000</v>
      </c>
      <c r="AA16" s="71">
        <v>1789700000</v>
      </c>
      <c r="AB16" s="71">
        <v>1789700000</v>
      </c>
      <c r="AC16" s="71">
        <v>1851200000</v>
      </c>
      <c r="AD16" s="71">
        <v>1851200000</v>
      </c>
      <c r="AE16" s="71">
        <v>1982100000</v>
      </c>
      <c r="AF16" s="71">
        <v>1982100000</v>
      </c>
      <c r="AG16" s="71">
        <v>2115700000</v>
      </c>
      <c r="AH16" s="71">
        <v>2115700000</v>
      </c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</row>
    <row r="17" spans="1:59" s="70" customFormat="1" ht="16.5" thickBot="1">
      <c r="A17" s="52"/>
      <c r="B17" s="46" t="s">
        <v>54</v>
      </c>
      <c r="C17" s="71">
        <v>990468000</v>
      </c>
      <c r="D17" s="71">
        <v>990468000</v>
      </c>
      <c r="E17" s="71">
        <v>1069824000</v>
      </c>
      <c r="F17" s="71">
        <v>1069824000</v>
      </c>
      <c r="G17" s="71">
        <v>1167800000</v>
      </c>
      <c r="H17" s="71">
        <v>1167800000</v>
      </c>
      <c r="I17" s="71">
        <v>1271700000</v>
      </c>
      <c r="J17" s="71">
        <v>1271700000</v>
      </c>
      <c r="K17" s="71">
        <v>1344000000</v>
      </c>
      <c r="L17" s="71">
        <v>1344000000</v>
      </c>
      <c r="M17" s="71">
        <v>1415400000</v>
      </c>
      <c r="N17" s="71">
        <v>1415400000</v>
      </c>
      <c r="O17" s="71">
        <v>1524700000</v>
      </c>
      <c r="P17" s="71">
        <v>1524700000</v>
      </c>
      <c r="Q17" s="71">
        <v>1595300000</v>
      </c>
      <c r="R17" s="71">
        <v>1595300000</v>
      </c>
      <c r="S17" s="71">
        <v>1635700000</v>
      </c>
      <c r="T17" s="71">
        <v>1635700000</v>
      </c>
      <c r="U17" s="71">
        <v>1728700000</v>
      </c>
      <c r="V17" s="71">
        <v>1728700000</v>
      </c>
      <c r="W17" s="71">
        <v>1789700000</v>
      </c>
      <c r="X17" s="71">
        <v>1789700000</v>
      </c>
      <c r="Y17" s="71">
        <v>1851200000</v>
      </c>
      <c r="Z17" s="71">
        <v>1851200000</v>
      </c>
      <c r="AA17" s="71">
        <v>1982100000</v>
      </c>
      <c r="AB17" s="71">
        <v>1982100000</v>
      </c>
      <c r="AC17" s="71">
        <v>2115700000</v>
      </c>
      <c r="AD17" s="71">
        <v>2115700000</v>
      </c>
      <c r="AE17" s="71">
        <v>2273600000</v>
      </c>
      <c r="AF17" s="71">
        <v>2273600000</v>
      </c>
      <c r="AG17" s="71">
        <v>2323900000</v>
      </c>
      <c r="AH17" s="71">
        <v>2323900000</v>
      </c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</row>
    <row r="18" spans="1:59" s="70" customFormat="1" ht="16.5" thickBot="1">
      <c r="A18" s="52"/>
      <c r="B18" s="46" t="s">
        <v>55</v>
      </c>
      <c r="C18" s="72">
        <f aca="true" t="shared" si="3" ref="C18:AH18">C12/C16</f>
        <v>0.043663187261357324</v>
      </c>
      <c r="D18" s="72">
        <f t="shared" si="3"/>
        <v>0.04450191150568014</v>
      </c>
      <c r="E18" s="72">
        <f t="shared" si="3"/>
        <v>0.04241503351331423</v>
      </c>
      <c r="F18" s="72">
        <f t="shared" si="3"/>
        <v>0.04456208590640279</v>
      </c>
      <c r="G18" s="72">
        <f t="shared" si="3"/>
        <v>0.045489407027788885</v>
      </c>
      <c r="H18" s="72">
        <f t="shared" si="3"/>
        <v>0.04731171426032946</v>
      </c>
      <c r="I18" s="72">
        <f t="shared" si="3"/>
        <v>0.04858996059164872</v>
      </c>
      <c r="J18" s="72">
        <f t="shared" si="3"/>
        <v>0.0533620212296602</v>
      </c>
      <c r="K18" s="72">
        <f t="shared" si="3"/>
        <v>0.05184539133413256</v>
      </c>
      <c r="L18" s="72">
        <f t="shared" si="3"/>
        <v>0.05421957441342696</v>
      </c>
      <c r="M18" s="72">
        <f t="shared" si="3"/>
        <v>0.04947101832193127</v>
      </c>
      <c r="N18" s="72">
        <f t="shared" si="3"/>
        <v>0.0514963993080129</v>
      </c>
      <c r="O18" s="72">
        <f t="shared" si="3"/>
        <v>0.049060580357142856</v>
      </c>
      <c r="P18" s="72">
        <f t="shared" si="3"/>
        <v>0.050364642113095236</v>
      </c>
      <c r="Q18" s="72">
        <f t="shared" si="3"/>
        <v>0.04981364773208987</v>
      </c>
      <c r="R18" s="72">
        <f t="shared" si="3"/>
        <v>0.048730656351561395</v>
      </c>
      <c r="S18" s="72">
        <f t="shared" si="3"/>
        <v>0.04762860693906998</v>
      </c>
      <c r="T18" s="72">
        <f t="shared" si="3"/>
        <v>0.04701643339673378</v>
      </c>
      <c r="U18" s="72">
        <f t="shared" si="3"/>
        <v>0.046003638187174824</v>
      </c>
      <c r="V18" s="72">
        <f t="shared" si="3"/>
        <v>0.04566620008775779</v>
      </c>
      <c r="W18" s="72">
        <f t="shared" si="3"/>
        <v>0.045693714617594916</v>
      </c>
      <c r="X18" s="72">
        <f t="shared" si="3"/>
        <v>0.047182808583481076</v>
      </c>
      <c r="Y18" s="72">
        <f t="shared" si="3"/>
        <v>0.0461656528026841</v>
      </c>
      <c r="Z18" s="72">
        <f t="shared" si="3"/>
        <v>0.04682199398391855</v>
      </c>
      <c r="AA18" s="72">
        <f t="shared" si="3"/>
        <v>0.047286541319774264</v>
      </c>
      <c r="AB18" s="72">
        <f t="shared" si="3"/>
        <v>0.04893790914678438</v>
      </c>
      <c r="AC18" s="72">
        <f t="shared" si="3"/>
        <v>0.04859497839239412</v>
      </c>
      <c r="AD18" s="72">
        <f t="shared" si="3"/>
        <v>0.050528484226447706</v>
      </c>
      <c r="AE18" s="72">
        <f t="shared" si="3"/>
        <v>0.04922617728671611</v>
      </c>
      <c r="AF18" s="72">
        <f t="shared" si="3"/>
        <v>0.051772100802179505</v>
      </c>
      <c r="AG18" s="72">
        <f t="shared" si="3"/>
        <v>0.050958556506120904</v>
      </c>
      <c r="AH18" s="72">
        <f t="shared" si="3"/>
        <v>0.054973090890357804</v>
      </c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</row>
    <row r="19" spans="1:59" s="70" customFormat="1" ht="16.5" thickBot="1">
      <c r="A19" s="52"/>
      <c r="B19" s="46" t="s">
        <v>56</v>
      </c>
      <c r="C19" s="72">
        <f aca="true" t="shared" si="4" ref="C19:AH19">C12/C17</f>
        <v>0.03729146221786065</v>
      </c>
      <c r="D19" s="72">
        <f t="shared" si="4"/>
        <v>0.03800779227597459</v>
      </c>
      <c r="E19" s="72">
        <f t="shared" si="4"/>
        <v>0.036992866116295764</v>
      </c>
      <c r="F19" s="72">
        <f t="shared" si="4"/>
        <v>0.03886544796153386</v>
      </c>
      <c r="G19" s="72">
        <f t="shared" si="4"/>
        <v>0.03858177941428327</v>
      </c>
      <c r="H19" s="72">
        <f t="shared" si="4"/>
        <v>0.04012736684363761</v>
      </c>
      <c r="I19" s="72">
        <f t="shared" si="4"/>
        <v>0.040876547927970436</v>
      </c>
      <c r="J19" s="72">
        <f t="shared" si="4"/>
        <v>0.04489106786191712</v>
      </c>
      <c r="K19" s="72">
        <f t="shared" si="4"/>
        <v>0.04504839880952381</v>
      </c>
      <c r="L19" s="72">
        <f t="shared" si="4"/>
        <v>0.047111323660714285</v>
      </c>
      <c r="M19" s="72">
        <f t="shared" si="4"/>
        <v>0.04444842023456267</v>
      </c>
      <c r="N19" s="72">
        <f t="shared" si="4"/>
        <v>0.04626817224812774</v>
      </c>
      <c r="O19" s="72">
        <f t="shared" si="4"/>
        <v>0.04324615990030826</v>
      </c>
      <c r="P19" s="72">
        <f t="shared" si="4"/>
        <v>0.04439567062372926</v>
      </c>
      <c r="Q19" s="72">
        <f t="shared" si="4"/>
        <v>0.0441962245345703</v>
      </c>
      <c r="R19" s="72">
        <f t="shared" si="4"/>
        <v>0.04323536074719488</v>
      </c>
      <c r="S19" s="72">
        <f t="shared" si="4"/>
        <v>0.04439648896496912</v>
      </c>
      <c r="T19" s="72">
        <f t="shared" si="4"/>
        <v>0.04382585804242832</v>
      </c>
      <c r="U19" s="72">
        <f t="shared" si="4"/>
        <v>0.042453637993868226</v>
      </c>
      <c r="V19" s="72">
        <f t="shared" si="4"/>
        <v>0.04214223925493145</v>
      </c>
      <c r="W19" s="72">
        <f t="shared" si="4"/>
        <v>0.04176186455830586</v>
      </c>
      <c r="X19" s="72">
        <f t="shared" si="4"/>
        <v>0.043122825054478404</v>
      </c>
      <c r="Y19" s="72">
        <f t="shared" si="4"/>
        <v>0.043110719533275714</v>
      </c>
      <c r="Z19" s="72">
        <f t="shared" si="4"/>
        <v>0.04372362845721694</v>
      </c>
      <c r="AA19" s="72">
        <f t="shared" si="4"/>
        <v>0.04269649513142627</v>
      </c>
      <c r="AB19" s="72">
        <f t="shared" si="4"/>
        <v>0.04418756672216336</v>
      </c>
      <c r="AC19" s="72">
        <f t="shared" si="4"/>
        <v>0.0425197447653259</v>
      </c>
      <c r="AD19" s="72">
        <f t="shared" si="4"/>
        <v>0.04421152809944699</v>
      </c>
      <c r="AE19" s="72">
        <f t="shared" si="4"/>
        <v>0.04291485133708656</v>
      </c>
      <c r="AF19" s="72">
        <f t="shared" si="4"/>
        <v>0.045134360045742436</v>
      </c>
      <c r="AG19" s="72">
        <f t="shared" si="4"/>
        <v>0.04639313998020569</v>
      </c>
      <c r="AH19" s="72">
        <f t="shared" si="4"/>
        <v>0.05004800912118852</v>
      </c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</row>
    <row r="20" spans="1:34" s="50" customFormat="1" ht="15">
      <c r="A20" s="49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6"/>
    </row>
    <row r="21" spans="1:34" s="50" customFormat="1" ht="15">
      <c r="A21" s="49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6"/>
    </row>
    <row r="22" spans="1:34" s="50" customFormat="1" ht="15">
      <c r="A22" s="49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6"/>
    </row>
    <row r="23" spans="1:34" s="50" customFormat="1" ht="15">
      <c r="A23" s="49"/>
      <c r="B23" s="50" t="s">
        <v>63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6"/>
    </row>
    <row r="24" spans="1:34" s="50" customFormat="1" ht="15">
      <c r="A24" s="49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6"/>
    </row>
    <row r="25" spans="1:34" s="50" customFormat="1" ht="15">
      <c r="A25" s="49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6"/>
    </row>
    <row r="26" spans="1:34" s="50" customFormat="1" ht="15">
      <c r="A26" s="49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6"/>
    </row>
    <row r="27" spans="1:34" s="50" customFormat="1" ht="15">
      <c r="A27" s="49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6"/>
    </row>
    <row r="28" spans="1:34" s="50" customFormat="1" ht="15">
      <c r="A28" s="49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6"/>
    </row>
    <row r="29" spans="1:34" s="50" customFormat="1" ht="15">
      <c r="A29" s="49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6"/>
    </row>
    <row r="30" spans="1:34" s="50" customFormat="1" ht="15">
      <c r="A30" s="49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6"/>
    </row>
    <row r="31" spans="1:34" s="50" customFormat="1" ht="15">
      <c r="A31" s="49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6"/>
    </row>
    <row r="32" spans="1:34" s="50" customFormat="1" ht="15">
      <c r="A32" s="49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6"/>
    </row>
    <row r="33" spans="1:34" s="50" customFormat="1" ht="15">
      <c r="A33" s="49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6"/>
    </row>
    <row r="34" spans="1:34" s="50" customFormat="1" ht="15">
      <c r="A34" s="49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6"/>
    </row>
    <row r="35" spans="1:34" s="50" customFormat="1" ht="15">
      <c r="A35" s="49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6"/>
    </row>
    <row r="36" spans="1:34" s="50" customFormat="1" ht="15">
      <c r="A36" s="49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6"/>
    </row>
    <row r="37" spans="1:34" s="50" customFormat="1" ht="15">
      <c r="A37" s="49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6"/>
    </row>
    <row r="38" spans="1:34" s="50" customFormat="1" ht="15">
      <c r="A38" s="49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6"/>
    </row>
    <row r="39" spans="1:34" s="50" customFormat="1" ht="15">
      <c r="A39" s="49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6"/>
    </row>
    <row r="40" spans="1:34" s="50" customFormat="1" ht="15">
      <c r="A40" s="49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6"/>
    </row>
    <row r="41" spans="1:34" s="50" customFormat="1" ht="15">
      <c r="A41" s="49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6"/>
    </row>
    <row r="42" spans="1:34" s="50" customFormat="1" ht="15">
      <c r="A42" s="49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6"/>
    </row>
    <row r="43" spans="1:34" s="50" customFormat="1" ht="15">
      <c r="A43" s="49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6"/>
    </row>
    <row r="44" spans="1:34" s="50" customFormat="1" ht="15">
      <c r="A44" s="49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6"/>
    </row>
    <row r="45" spans="1:34" s="50" customFormat="1" ht="15">
      <c r="A45" s="49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6"/>
    </row>
    <row r="46" spans="1:34" s="50" customFormat="1" ht="15">
      <c r="A46" s="49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6"/>
    </row>
    <row r="47" spans="1:34" s="50" customFormat="1" ht="15">
      <c r="A47" s="49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6"/>
    </row>
    <row r="48" spans="1:34" s="50" customFormat="1" ht="15">
      <c r="A48" s="49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6"/>
    </row>
    <row r="49" spans="1:34" s="50" customFormat="1" ht="15">
      <c r="A49" s="49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6"/>
    </row>
    <row r="50" spans="1:34" s="50" customFormat="1" ht="15">
      <c r="A50" s="49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6"/>
    </row>
    <row r="51" spans="1:34" s="50" customFormat="1" ht="15">
      <c r="A51" s="49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6"/>
    </row>
    <row r="52" spans="1:34" s="50" customFormat="1" ht="15">
      <c r="A52" s="49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6"/>
    </row>
    <row r="53" spans="1:34" s="50" customFormat="1" ht="15">
      <c r="A53" s="49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6"/>
    </row>
    <row r="54" spans="1:34" s="50" customFormat="1" ht="15">
      <c r="A54" s="49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6"/>
    </row>
    <row r="55" spans="1:34" s="50" customFormat="1" ht="15">
      <c r="A55" s="49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6"/>
    </row>
    <row r="56" spans="1:34" s="50" customFormat="1" ht="15">
      <c r="A56" s="49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6"/>
    </row>
    <row r="57" spans="1:34" s="50" customFormat="1" ht="15">
      <c r="A57" s="49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6"/>
    </row>
    <row r="58" spans="1:34" s="50" customFormat="1" ht="15">
      <c r="A58" s="49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6"/>
    </row>
    <row r="59" spans="1:34" s="50" customFormat="1" ht="15">
      <c r="A59" s="49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6"/>
    </row>
    <row r="60" spans="1:34" s="50" customFormat="1" ht="15">
      <c r="A60" s="49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6"/>
    </row>
    <row r="61" spans="1:34" s="50" customFormat="1" ht="15">
      <c r="A61" s="49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6"/>
    </row>
    <row r="62" spans="1:34" s="50" customFormat="1" ht="15">
      <c r="A62" s="49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6"/>
    </row>
    <row r="63" spans="1:34" s="50" customFormat="1" ht="15">
      <c r="A63" s="49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6"/>
    </row>
    <row r="64" spans="1:34" s="50" customFormat="1" ht="15">
      <c r="A64" s="49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6"/>
    </row>
    <row r="65" spans="1:34" s="50" customFormat="1" ht="15">
      <c r="A65" s="49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6"/>
    </row>
    <row r="66" spans="1:34" s="50" customFormat="1" ht="15">
      <c r="A66" s="49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6"/>
    </row>
    <row r="67" spans="1:34" s="50" customFormat="1" ht="15">
      <c r="A67" s="49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6"/>
    </row>
    <row r="68" spans="1:34" s="50" customFormat="1" ht="15">
      <c r="A68" s="49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6"/>
    </row>
    <row r="69" spans="1:34" s="50" customFormat="1" ht="15">
      <c r="A69" s="49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6"/>
    </row>
    <row r="70" spans="1:34" s="50" customFormat="1" ht="15">
      <c r="A70" s="49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6"/>
    </row>
    <row r="71" spans="1:34" s="50" customFormat="1" ht="15">
      <c r="A71" s="49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6"/>
    </row>
    <row r="72" spans="1:34" s="50" customFormat="1" ht="15">
      <c r="A72" s="49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6"/>
    </row>
    <row r="73" spans="1:34" s="50" customFormat="1" ht="15">
      <c r="A73" s="49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6"/>
    </row>
    <row r="74" spans="1:34" s="50" customFormat="1" ht="15">
      <c r="A74" s="49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6"/>
    </row>
    <row r="75" spans="1:34" s="50" customFormat="1" ht="15">
      <c r="A75" s="49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6"/>
    </row>
    <row r="76" spans="1:34" s="50" customFormat="1" ht="15">
      <c r="A76" s="49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6"/>
    </row>
    <row r="77" spans="1:34" s="50" customFormat="1" ht="15">
      <c r="A77" s="49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6"/>
    </row>
    <row r="78" spans="1:34" s="50" customFormat="1" ht="15">
      <c r="A78" s="49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6"/>
    </row>
    <row r="79" spans="1:34" s="50" customFormat="1" ht="15">
      <c r="A79" s="49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6"/>
    </row>
    <row r="80" spans="1:34" s="50" customFormat="1" ht="15">
      <c r="A80" s="49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6"/>
    </row>
    <row r="81" spans="1:34" s="50" customFormat="1" ht="15">
      <c r="A81" s="49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6"/>
    </row>
    <row r="82" spans="1:34" s="50" customFormat="1" ht="15">
      <c r="A82" s="49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6"/>
    </row>
    <row r="83" spans="1:34" s="50" customFormat="1" ht="15">
      <c r="A83" s="49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6"/>
    </row>
    <row r="84" spans="1:34" s="50" customFormat="1" ht="15">
      <c r="A84" s="49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6"/>
    </row>
    <row r="85" spans="1:34" s="50" customFormat="1" ht="15">
      <c r="A85" s="49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6"/>
    </row>
    <row r="86" spans="1:34" s="50" customFormat="1" ht="15">
      <c r="A86" s="49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6"/>
    </row>
    <row r="87" spans="1:34" s="50" customFormat="1" ht="15">
      <c r="A87" s="49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6"/>
    </row>
    <row r="88" spans="1:34" s="50" customFormat="1" ht="15">
      <c r="A88" s="49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6"/>
    </row>
    <row r="89" spans="1:34" s="50" customFormat="1" ht="15">
      <c r="A89" s="49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6"/>
    </row>
    <row r="90" spans="1:34" s="50" customFormat="1" ht="15">
      <c r="A90" s="49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6"/>
    </row>
    <row r="91" spans="1:34" s="50" customFormat="1" ht="15">
      <c r="A91" s="49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6"/>
    </row>
    <row r="92" spans="1:34" s="50" customFormat="1" ht="15">
      <c r="A92" s="49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6"/>
    </row>
    <row r="93" spans="1:34" s="50" customFormat="1" ht="15">
      <c r="A93" s="49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6"/>
    </row>
    <row r="94" spans="1:34" s="50" customFormat="1" ht="15">
      <c r="A94" s="49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6"/>
    </row>
    <row r="95" spans="1:34" s="50" customFormat="1" ht="15">
      <c r="A95" s="49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6"/>
    </row>
    <row r="96" spans="1:34" s="50" customFormat="1" ht="15">
      <c r="A96" s="49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6"/>
    </row>
    <row r="97" spans="1:34" s="50" customFormat="1" ht="15">
      <c r="A97" s="49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6"/>
    </row>
    <row r="98" spans="1:34" s="50" customFormat="1" ht="15">
      <c r="A98" s="49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6"/>
    </row>
    <row r="99" spans="1:34" s="50" customFormat="1" ht="15">
      <c r="A99" s="49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6"/>
    </row>
    <row r="100" spans="1:34" s="50" customFormat="1" ht="15">
      <c r="A100" s="49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6"/>
    </row>
    <row r="101" spans="1:34" s="50" customFormat="1" ht="15">
      <c r="A101" s="49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6"/>
    </row>
    <row r="102" spans="1:34" s="50" customFormat="1" ht="15">
      <c r="A102" s="49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6"/>
    </row>
    <row r="103" spans="1:34" s="50" customFormat="1" ht="15">
      <c r="A103" s="49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6"/>
    </row>
    <row r="104" spans="1:34" s="50" customFormat="1" ht="15">
      <c r="A104" s="49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6"/>
    </row>
    <row r="105" spans="1:34" s="50" customFormat="1" ht="15">
      <c r="A105" s="49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6"/>
    </row>
    <row r="106" spans="1:34" s="50" customFormat="1" ht="15">
      <c r="A106" s="49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6"/>
    </row>
    <row r="107" spans="1:34" s="50" customFormat="1" ht="15">
      <c r="A107" s="49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6"/>
    </row>
    <row r="108" spans="1:34" s="50" customFormat="1" ht="15">
      <c r="A108" s="49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6"/>
    </row>
    <row r="109" spans="1:34" s="50" customFormat="1" ht="15">
      <c r="A109" s="49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6"/>
    </row>
    <row r="110" spans="1:34" s="50" customFormat="1" ht="15">
      <c r="A110" s="49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6"/>
    </row>
    <row r="111" spans="1:34" s="50" customFormat="1" ht="15">
      <c r="A111" s="49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6"/>
    </row>
    <row r="112" spans="1:34" s="50" customFormat="1" ht="15">
      <c r="A112" s="49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6"/>
    </row>
    <row r="113" spans="1:34" s="50" customFormat="1" ht="15">
      <c r="A113" s="49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6"/>
    </row>
    <row r="114" spans="1:34" s="50" customFormat="1" ht="15">
      <c r="A114" s="49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6"/>
    </row>
    <row r="115" spans="1:34" s="50" customFormat="1" ht="15">
      <c r="A115" s="49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6"/>
    </row>
    <row r="116" spans="1:34" s="50" customFormat="1" ht="15">
      <c r="A116" s="49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6"/>
    </row>
    <row r="117" spans="1:34" s="50" customFormat="1" ht="15">
      <c r="A117" s="49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6"/>
    </row>
    <row r="118" spans="1:34" s="50" customFormat="1" ht="15">
      <c r="A118" s="49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6"/>
    </row>
    <row r="119" spans="1:34" s="50" customFormat="1" ht="15">
      <c r="A119" s="49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6"/>
    </row>
    <row r="120" spans="1:34" s="50" customFormat="1" ht="15">
      <c r="A120" s="49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6"/>
    </row>
    <row r="121" spans="1:34" s="50" customFormat="1" ht="15">
      <c r="A121" s="49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6"/>
    </row>
    <row r="122" spans="1:34" s="50" customFormat="1" ht="15">
      <c r="A122" s="49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6"/>
    </row>
    <row r="123" spans="1:34" s="50" customFormat="1" ht="15">
      <c r="A123" s="49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6"/>
    </row>
    <row r="124" spans="1:34" s="50" customFormat="1" ht="15">
      <c r="A124" s="49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6"/>
    </row>
    <row r="125" spans="1:34" s="50" customFormat="1" ht="15">
      <c r="A125" s="49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6"/>
    </row>
    <row r="126" spans="1:34" s="50" customFormat="1" ht="15">
      <c r="A126" s="49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6"/>
    </row>
    <row r="127" spans="1:34" s="50" customFormat="1" ht="15">
      <c r="A127" s="49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6"/>
    </row>
    <row r="128" spans="1:34" s="50" customFormat="1" ht="15">
      <c r="A128" s="49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6"/>
    </row>
    <row r="129" spans="1:34" s="50" customFormat="1" ht="15">
      <c r="A129" s="49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6"/>
    </row>
    <row r="130" spans="1:34" s="50" customFormat="1" ht="15">
      <c r="A130" s="49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6"/>
    </row>
    <row r="131" spans="1:34" s="50" customFormat="1" ht="15">
      <c r="A131" s="49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6"/>
    </row>
    <row r="132" spans="1:34" s="50" customFormat="1" ht="15">
      <c r="A132" s="49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6"/>
    </row>
    <row r="133" spans="1:34" s="50" customFormat="1" ht="15">
      <c r="A133" s="49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6"/>
    </row>
    <row r="134" spans="1:34" s="50" customFormat="1" ht="15">
      <c r="A134" s="49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6"/>
    </row>
    <row r="135" spans="1:34" s="50" customFormat="1" ht="15">
      <c r="A135" s="49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6"/>
    </row>
    <row r="136" spans="1:34" s="50" customFormat="1" ht="15">
      <c r="A136" s="49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6"/>
    </row>
    <row r="137" spans="1:34" s="50" customFormat="1" ht="15">
      <c r="A137" s="49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6"/>
    </row>
    <row r="138" spans="1:34" s="50" customFormat="1" ht="15">
      <c r="A138" s="49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6"/>
    </row>
    <row r="139" spans="1:34" s="50" customFormat="1" ht="15">
      <c r="A139" s="49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6"/>
    </row>
    <row r="140" spans="1:34" s="50" customFormat="1" ht="15">
      <c r="A140" s="49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6"/>
    </row>
    <row r="141" spans="1:34" s="50" customFormat="1" ht="15">
      <c r="A141" s="49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6"/>
    </row>
    <row r="142" spans="1:34" s="50" customFormat="1" ht="15">
      <c r="A142" s="49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6"/>
    </row>
    <row r="143" spans="1:34" s="50" customFormat="1" ht="15">
      <c r="A143" s="49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6"/>
    </row>
    <row r="144" spans="1:34" s="50" customFormat="1" ht="15">
      <c r="A144" s="49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6"/>
    </row>
    <row r="145" spans="1:34" s="50" customFormat="1" ht="15">
      <c r="A145" s="49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6"/>
    </row>
    <row r="146" spans="1:34" s="50" customFormat="1" ht="15">
      <c r="A146" s="49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6"/>
    </row>
    <row r="147" spans="1:34" s="50" customFormat="1" ht="15">
      <c r="A147" s="49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6"/>
    </row>
    <row r="148" spans="1:34" s="50" customFormat="1" ht="15">
      <c r="A148" s="49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6"/>
    </row>
    <row r="149" spans="1:34" s="50" customFormat="1" ht="15">
      <c r="A149" s="49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6"/>
    </row>
    <row r="150" spans="1:34" s="50" customFormat="1" ht="15">
      <c r="A150" s="49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6"/>
    </row>
    <row r="151" spans="1:34" s="50" customFormat="1" ht="15">
      <c r="A151" s="49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6"/>
    </row>
    <row r="152" spans="1:34" s="50" customFormat="1" ht="15">
      <c r="A152" s="49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6"/>
    </row>
    <row r="153" spans="1:34" s="50" customFormat="1" ht="15">
      <c r="A153" s="49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6"/>
    </row>
    <row r="154" spans="1:34" s="50" customFormat="1" ht="15">
      <c r="A154" s="49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6"/>
    </row>
    <row r="155" spans="1:34" s="50" customFormat="1" ht="15">
      <c r="A155" s="49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6"/>
    </row>
    <row r="156" spans="1:34" s="50" customFormat="1" ht="15">
      <c r="A156" s="49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6"/>
    </row>
    <row r="157" spans="1:34" s="50" customFormat="1" ht="15">
      <c r="A157" s="49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6"/>
    </row>
    <row r="158" spans="1:34" s="50" customFormat="1" ht="15">
      <c r="A158" s="49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6"/>
    </row>
    <row r="159" spans="1:34" s="50" customFormat="1" ht="15">
      <c r="A159" s="49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6"/>
    </row>
    <row r="160" spans="1:34" s="50" customFormat="1" ht="15">
      <c r="A160" s="49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6"/>
    </row>
    <row r="161" spans="1:34" s="50" customFormat="1" ht="15">
      <c r="A161" s="49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6"/>
    </row>
    <row r="162" spans="1:34" s="50" customFormat="1" ht="15">
      <c r="A162" s="49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6"/>
    </row>
    <row r="163" spans="1:34" s="50" customFormat="1" ht="15">
      <c r="A163" s="49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6"/>
    </row>
    <row r="164" spans="1:34" s="50" customFormat="1" ht="15">
      <c r="A164" s="49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6"/>
    </row>
    <row r="165" spans="1:34" s="50" customFormat="1" ht="15">
      <c r="A165" s="49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6"/>
    </row>
    <row r="166" spans="1:34" s="50" customFormat="1" ht="15">
      <c r="A166" s="49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6"/>
    </row>
    <row r="167" spans="1:34" s="50" customFormat="1" ht="15">
      <c r="A167" s="49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6"/>
    </row>
    <row r="168" spans="1:34" s="50" customFormat="1" ht="15">
      <c r="A168" s="49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6"/>
    </row>
    <row r="169" spans="1:34" s="50" customFormat="1" ht="15">
      <c r="A169" s="49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6"/>
    </row>
    <row r="170" spans="1:34" s="50" customFormat="1" ht="15">
      <c r="A170" s="49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6"/>
    </row>
    <row r="171" spans="1:34" s="50" customFormat="1" ht="15">
      <c r="A171" s="49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6"/>
    </row>
    <row r="172" spans="1:34" s="50" customFormat="1" ht="15">
      <c r="A172" s="49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6"/>
    </row>
    <row r="173" spans="1:34" s="50" customFormat="1" ht="15">
      <c r="A173" s="49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6"/>
    </row>
    <row r="174" spans="1:34" s="50" customFormat="1" ht="15">
      <c r="A174" s="49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6"/>
    </row>
    <row r="175" spans="1:34" s="50" customFormat="1" ht="15">
      <c r="A175" s="49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6"/>
    </row>
    <row r="176" spans="1:34" s="50" customFormat="1" ht="15">
      <c r="A176" s="49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6"/>
    </row>
    <row r="177" spans="1:34" s="50" customFormat="1" ht="15">
      <c r="A177" s="49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6"/>
    </row>
    <row r="178" spans="1:34" s="50" customFormat="1" ht="15">
      <c r="A178" s="49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6"/>
    </row>
    <row r="179" spans="1:34" s="50" customFormat="1" ht="15">
      <c r="A179" s="49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6"/>
    </row>
    <row r="180" spans="1:34" s="50" customFormat="1" ht="15">
      <c r="A180" s="49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6"/>
    </row>
    <row r="181" spans="1:34" s="50" customFormat="1" ht="15">
      <c r="A181" s="49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6"/>
    </row>
    <row r="182" spans="1:34" s="50" customFormat="1" ht="15">
      <c r="A182" s="49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6"/>
    </row>
    <row r="183" spans="1:34" s="50" customFormat="1" ht="15">
      <c r="A183" s="49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6"/>
    </row>
    <row r="184" spans="1:34" s="50" customFormat="1" ht="15">
      <c r="A184" s="49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6"/>
    </row>
    <row r="185" spans="1:34" s="50" customFormat="1" ht="15">
      <c r="A185" s="49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6"/>
    </row>
    <row r="186" spans="1:34" s="50" customFormat="1" ht="15">
      <c r="A186" s="49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6"/>
    </row>
    <row r="187" spans="1:34" s="50" customFormat="1" ht="15">
      <c r="A187" s="49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6"/>
    </row>
    <row r="188" spans="1:34" s="50" customFormat="1" ht="15">
      <c r="A188" s="49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6"/>
    </row>
    <row r="189" spans="1:34" s="50" customFormat="1" ht="15">
      <c r="A189" s="49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6"/>
    </row>
    <row r="190" spans="1:34" s="50" customFormat="1" ht="15">
      <c r="A190" s="49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6"/>
    </row>
    <row r="191" spans="1:34" s="50" customFormat="1" ht="15">
      <c r="A191" s="49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6"/>
    </row>
    <row r="192" spans="1:34" s="50" customFormat="1" ht="15">
      <c r="A192" s="49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6"/>
    </row>
    <row r="193" spans="1:34" s="50" customFormat="1" ht="15">
      <c r="A193" s="49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6"/>
    </row>
    <row r="194" spans="1:34" s="50" customFormat="1" ht="15">
      <c r="A194" s="49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6"/>
    </row>
    <row r="195" spans="1:34" s="50" customFormat="1" ht="15">
      <c r="A195" s="49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6"/>
    </row>
    <row r="196" spans="1:34" s="50" customFormat="1" ht="15">
      <c r="A196" s="49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6"/>
    </row>
    <row r="197" spans="1:34" s="50" customFormat="1" ht="15">
      <c r="A197" s="49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6"/>
    </row>
    <row r="198" spans="1:34" s="50" customFormat="1" ht="15">
      <c r="A198" s="49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6"/>
    </row>
    <row r="199" spans="1:34" s="50" customFormat="1" ht="15">
      <c r="A199" s="49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6"/>
    </row>
    <row r="200" spans="1:34" s="50" customFormat="1" ht="15">
      <c r="A200" s="49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6"/>
    </row>
    <row r="201" spans="1:34" s="50" customFormat="1" ht="15">
      <c r="A201" s="49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6"/>
    </row>
    <row r="202" spans="1:34" s="50" customFormat="1" ht="15">
      <c r="A202" s="49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6"/>
    </row>
    <row r="203" spans="1:34" s="50" customFormat="1" ht="15">
      <c r="A203" s="49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6"/>
    </row>
    <row r="204" spans="1:34" s="50" customFormat="1" ht="15">
      <c r="A204" s="49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6"/>
    </row>
    <row r="205" spans="1:34" s="50" customFormat="1" ht="15">
      <c r="A205" s="49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6"/>
    </row>
    <row r="206" spans="1:34" s="50" customFormat="1" ht="15">
      <c r="A206" s="49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6"/>
    </row>
    <row r="207" spans="1:34" s="50" customFormat="1" ht="15">
      <c r="A207" s="49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6"/>
    </row>
    <row r="208" spans="1:34" s="50" customFormat="1" ht="15">
      <c r="A208" s="49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6"/>
    </row>
    <row r="209" spans="1:34" s="50" customFormat="1" ht="15">
      <c r="A209" s="49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6"/>
    </row>
    <row r="210" spans="1:34" s="50" customFormat="1" ht="15">
      <c r="A210" s="49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6"/>
    </row>
    <row r="211" spans="1:34" s="50" customFormat="1" ht="15">
      <c r="A211" s="49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6"/>
    </row>
    <row r="212" spans="1:34" s="50" customFormat="1" ht="15">
      <c r="A212" s="49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6"/>
    </row>
    <row r="213" spans="1:34" s="50" customFormat="1" ht="15">
      <c r="A213" s="49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6"/>
    </row>
    <row r="214" spans="1:34" s="50" customFormat="1" ht="15">
      <c r="A214" s="49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6"/>
    </row>
    <row r="215" spans="1:34" s="50" customFormat="1" ht="15">
      <c r="A215" s="49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6"/>
    </row>
    <row r="216" spans="1:34" s="50" customFormat="1" ht="15">
      <c r="A216" s="49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6"/>
    </row>
    <row r="217" spans="1:34" s="50" customFormat="1" ht="15">
      <c r="A217" s="49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6"/>
    </row>
    <row r="218" spans="1:34" s="50" customFormat="1" ht="15">
      <c r="A218" s="49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6"/>
    </row>
    <row r="219" spans="1:34" s="50" customFormat="1" ht="15">
      <c r="A219" s="49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6"/>
    </row>
    <row r="220" spans="1:34" s="50" customFormat="1" ht="15">
      <c r="A220" s="49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6"/>
    </row>
    <row r="221" spans="1:34" s="50" customFormat="1" ht="15">
      <c r="A221" s="49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6"/>
    </row>
    <row r="222" spans="1:34" s="50" customFormat="1" ht="15">
      <c r="A222" s="49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6"/>
    </row>
    <row r="223" spans="1:34" s="50" customFormat="1" ht="15">
      <c r="A223" s="49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6"/>
    </row>
    <row r="224" spans="1:34" s="50" customFormat="1" ht="15">
      <c r="A224" s="49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6"/>
    </row>
    <row r="225" spans="1:34" s="50" customFormat="1" ht="15">
      <c r="A225" s="49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6"/>
    </row>
    <row r="226" spans="1:34" s="50" customFormat="1" ht="15">
      <c r="A226" s="49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6"/>
    </row>
    <row r="227" spans="1:34" s="50" customFormat="1" ht="15">
      <c r="A227" s="49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6"/>
    </row>
    <row r="228" spans="1:34" s="50" customFormat="1" ht="15">
      <c r="A228" s="49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6"/>
    </row>
    <row r="229" spans="1:34" s="50" customFormat="1" ht="15">
      <c r="A229" s="49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6"/>
    </row>
    <row r="230" spans="1:34" s="50" customFormat="1" ht="15">
      <c r="A230" s="49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6"/>
    </row>
    <row r="231" spans="1:34" s="50" customFormat="1" ht="15">
      <c r="A231" s="49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6"/>
    </row>
    <row r="232" spans="1:34" s="50" customFormat="1" ht="15">
      <c r="A232" s="49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6"/>
    </row>
    <row r="233" spans="1:34" s="50" customFormat="1" ht="15">
      <c r="A233" s="49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6"/>
    </row>
    <row r="234" spans="1:34" s="50" customFormat="1" ht="15">
      <c r="A234" s="49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6"/>
    </row>
    <row r="235" spans="1:34" s="50" customFormat="1" ht="15">
      <c r="A235" s="49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6"/>
    </row>
    <row r="236" spans="1:34" s="50" customFormat="1" ht="15">
      <c r="A236" s="49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6"/>
    </row>
    <row r="237" spans="1:34" s="50" customFormat="1" ht="15">
      <c r="A237" s="49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6"/>
    </row>
    <row r="238" spans="1:34" s="50" customFormat="1" ht="15">
      <c r="A238" s="49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6"/>
    </row>
    <row r="239" spans="1:34" s="50" customFormat="1" ht="15">
      <c r="A239" s="49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6"/>
    </row>
    <row r="240" spans="1:34" s="50" customFormat="1" ht="15">
      <c r="A240" s="49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6"/>
    </row>
    <row r="241" spans="1:34" s="50" customFormat="1" ht="15">
      <c r="A241" s="49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6"/>
    </row>
    <row r="242" spans="1:34" s="50" customFormat="1" ht="15">
      <c r="A242" s="49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6"/>
    </row>
    <row r="243" spans="1:34" s="50" customFormat="1" ht="15">
      <c r="A243" s="49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6"/>
    </row>
    <row r="244" spans="1:34" s="50" customFormat="1" ht="15">
      <c r="A244" s="49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6"/>
    </row>
    <row r="245" spans="1:34" s="50" customFormat="1" ht="15">
      <c r="A245" s="49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6"/>
    </row>
  </sheetData>
  <mergeCells count="17">
    <mergeCell ref="A1:A2"/>
    <mergeCell ref="B1:B2"/>
    <mergeCell ref="C1:D1"/>
    <mergeCell ref="E1:F1"/>
    <mergeCell ref="G1:H1"/>
    <mergeCell ref="O1:P1"/>
    <mergeCell ref="Q1:R1"/>
    <mergeCell ref="S1:T1"/>
    <mergeCell ref="AE1:AF1"/>
    <mergeCell ref="I1:J1"/>
    <mergeCell ref="U1:V1"/>
    <mergeCell ref="W1:X1"/>
    <mergeCell ref="Y1:Z1"/>
    <mergeCell ref="AA1:AB1"/>
    <mergeCell ref="AC1:AD1"/>
    <mergeCell ref="K1:L1"/>
    <mergeCell ref="M1:N1"/>
  </mergeCells>
  <printOptions/>
  <pageMargins left="0.31496062992125984" right="0.31496062992125984" top="0.7480314960629921" bottom="0.35433070866141736" header="0.31496062992125984" footer="0.31496062992125984"/>
  <pageSetup fitToHeight="0" horizontalDpi="600" verticalDpi="600" orientation="portrait" paperSize="8" scale="70" r:id="rId2"/>
  <headerFooter>
    <oddHeader>&amp;CNakłday w latach 2017/2018 liczone wg nowelizacji ustawy</oddHeader>
  </headerFooter>
  <colBreaks count="2" manualBreakCount="2">
    <brk id="16" max="16383" man="1"/>
    <brk id="24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1"/>
  <sheetViews>
    <sheetView workbookViewId="0" topLeftCell="A1">
      <selection activeCell="G30" sqref="G30"/>
    </sheetView>
  </sheetViews>
  <sheetFormatPr defaultColWidth="8.7109375" defaultRowHeight="15"/>
  <cols>
    <col min="1" max="1" width="8.7109375" style="53" customWidth="1"/>
    <col min="2" max="2" width="14.00390625" style="53" customWidth="1"/>
    <col min="3" max="3" width="15.140625" style="53" customWidth="1"/>
    <col min="4" max="4" width="12.57421875" style="59" hidden="1" customWidth="1"/>
    <col min="5" max="5" width="13.421875" style="53" hidden="1" customWidth="1"/>
    <col min="6" max="6" width="12.7109375" style="53" customWidth="1"/>
    <col min="7" max="7" width="9.421875" style="53" customWidth="1"/>
    <col min="8" max="8" width="9.7109375" style="53" customWidth="1"/>
    <col min="9" max="9" width="13.8515625" style="53" customWidth="1"/>
    <col min="10" max="10" width="9.7109375" style="53" customWidth="1"/>
    <col min="11" max="11" width="9.140625" style="53" customWidth="1"/>
    <col min="12" max="16384" width="8.7109375" style="53" customWidth="1"/>
  </cols>
  <sheetData>
    <row r="3" ht="15">
      <c r="K3" s="53" t="s">
        <v>57</v>
      </c>
    </row>
    <row r="4" spans="1:11" ht="39.95" customHeight="1">
      <c r="A4" s="96" t="s">
        <v>39</v>
      </c>
      <c r="B4" s="96" t="s">
        <v>60</v>
      </c>
      <c r="C4" s="96" t="s">
        <v>59</v>
      </c>
      <c r="D4" s="162" t="s">
        <v>58</v>
      </c>
      <c r="E4" s="162"/>
      <c r="F4" s="163" t="s">
        <v>40</v>
      </c>
      <c r="G4" s="164"/>
      <c r="H4" s="165"/>
      <c r="I4" s="163" t="s">
        <v>1</v>
      </c>
      <c r="J4" s="164"/>
      <c r="K4" s="165"/>
    </row>
    <row r="5" spans="1:11" ht="20.1" customHeight="1">
      <c r="A5" s="96"/>
      <c r="B5" s="96" t="s">
        <v>41</v>
      </c>
      <c r="C5" s="96" t="s">
        <v>41</v>
      </c>
      <c r="D5" s="96" t="s">
        <v>41</v>
      </c>
      <c r="E5" s="96" t="s">
        <v>42</v>
      </c>
      <c r="F5" s="96" t="s">
        <v>41</v>
      </c>
      <c r="G5" s="96" t="s">
        <v>55</v>
      </c>
      <c r="H5" s="84" t="s">
        <v>56</v>
      </c>
      <c r="I5" s="96" t="s">
        <v>41</v>
      </c>
      <c r="J5" s="96" t="s">
        <v>55</v>
      </c>
      <c r="K5" s="84" t="s">
        <v>56</v>
      </c>
    </row>
    <row r="6" spans="1:11" ht="15" hidden="1">
      <c r="A6" s="75">
        <v>2005</v>
      </c>
      <c r="B6" s="85">
        <v>990468000</v>
      </c>
      <c r="C6" s="78">
        <v>845930000</v>
      </c>
      <c r="D6" s="57"/>
      <c r="E6" s="57"/>
      <c r="F6" s="58">
        <v>36936000</v>
      </c>
      <c r="G6" s="79">
        <f aca="true" t="shared" si="0" ref="G6:G7">F6/C6</f>
        <v>0.043663187261357324</v>
      </c>
      <c r="H6" s="80">
        <f aca="true" t="shared" si="1" ref="H6:H21">F6/B6</f>
        <v>0.03729146221786065</v>
      </c>
      <c r="I6" s="58">
        <v>37645502</v>
      </c>
      <c r="J6" s="79">
        <f aca="true" t="shared" si="2" ref="J6:J7">I6/C6</f>
        <v>0.04450191150568014</v>
      </c>
      <c r="K6" s="80">
        <f aca="true" t="shared" si="3" ref="K6:K21">I6/B6</f>
        <v>0.03800779227597459</v>
      </c>
    </row>
    <row r="7" spans="1:11" ht="15" hidden="1">
      <c r="A7" s="75">
        <v>2006</v>
      </c>
      <c r="B7" s="85">
        <v>1069824000</v>
      </c>
      <c r="C7" s="78">
        <v>933062000</v>
      </c>
      <c r="D7" s="57"/>
      <c r="E7" s="57"/>
      <c r="F7" s="58">
        <v>39575856</v>
      </c>
      <c r="G7" s="79">
        <f t="shared" si="0"/>
        <v>0.04241503351331423</v>
      </c>
      <c r="H7" s="80">
        <f t="shared" si="1"/>
        <v>0.036992866116295764</v>
      </c>
      <c r="I7" s="58">
        <v>41579189</v>
      </c>
      <c r="J7" s="79">
        <f t="shared" si="2"/>
        <v>0.04456208590640279</v>
      </c>
      <c r="K7" s="80">
        <f t="shared" si="3"/>
        <v>0.03886544796153386</v>
      </c>
    </row>
    <row r="8" spans="1:11" ht="15" hidden="1">
      <c r="A8" s="75">
        <v>2007</v>
      </c>
      <c r="B8" s="85">
        <v>1167800000</v>
      </c>
      <c r="C8" s="78">
        <v>990468000</v>
      </c>
      <c r="D8" s="58"/>
      <c r="E8" s="75"/>
      <c r="F8" s="58">
        <v>45055802</v>
      </c>
      <c r="G8" s="79">
        <f>F8/C8</f>
        <v>0.045489407027788885</v>
      </c>
      <c r="H8" s="80">
        <f t="shared" si="1"/>
        <v>0.03858177941428327</v>
      </c>
      <c r="I8" s="58">
        <v>46860739</v>
      </c>
      <c r="J8" s="79">
        <f>I8/C8</f>
        <v>0.04731171426032946</v>
      </c>
      <c r="K8" s="80">
        <f t="shared" si="3"/>
        <v>0.04012736684363761</v>
      </c>
    </row>
    <row r="9" spans="1:11" ht="15" hidden="1">
      <c r="A9" s="75">
        <v>2008</v>
      </c>
      <c r="B9" s="85">
        <v>1271700000</v>
      </c>
      <c r="C9" s="78">
        <v>1069824000</v>
      </c>
      <c r="D9" s="58"/>
      <c r="E9" s="75"/>
      <c r="F9" s="58">
        <v>51982706</v>
      </c>
      <c r="G9" s="79">
        <f aca="true" t="shared" si="4" ref="G9:G21">F9/C9</f>
        <v>0.04858996059164872</v>
      </c>
      <c r="H9" s="80">
        <f t="shared" si="1"/>
        <v>0.040876547927970436</v>
      </c>
      <c r="I9" s="58">
        <v>57087971</v>
      </c>
      <c r="J9" s="79">
        <f aca="true" t="shared" si="5" ref="J9:J21">I9/C9</f>
        <v>0.0533620212296602</v>
      </c>
      <c r="K9" s="80">
        <f t="shared" si="3"/>
        <v>0.04489106786191712</v>
      </c>
    </row>
    <row r="10" spans="1:11" ht="15" hidden="1">
      <c r="A10" s="75">
        <v>2009</v>
      </c>
      <c r="B10" s="85">
        <v>1344000000</v>
      </c>
      <c r="C10" s="78">
        <v>1167800000</v>
      </c>
      <c r="D10" s="58"/>
      <c r="E10" s="75"/>
      <c r="F10" s="58">
        <v>60545048</v>
      </c>
      <c r="G10" s="79">
        <f t="shared" si="4"/>
        <v>0.05184539133413256</v>
      </c>
      <c r="H10" s="80">
        <f t="shared" si="1"/>
        <v>0.04504839880952381</v>
      </c>
      <c r="I10" s="58">
        <v>63317619</v>
      </c>
      <c r="J10" s="79">
        <f t="shared" si="5"/>
        <v>0.05421957441342696</v>
      </c>
      <c r="K10" s="80">
        <f t="shared" si="3"/>
        <v>0.047111323660714285</v>
      </c>
    </row>
    <row r="11" spans="1:11" ht="15" hidden="1">
      <c r="A11" s="75">
        <v>2010</v>
      </c>
      <c r="B11" s="85">
        <v>1415400000</v>
      </c>
      <c r="C11" s="78">
        <v>1271700000</v>
      </c>
      <c r="D11" s="58"/>
      <c r="E11" s="75"/>
      <c r="F11" s="58">
        <v>63532294</v>
      </c>
      <c r="G11" s="79">
        <f t="shared" si="4"/>
        <v>0.04995855469057168</v>
      </c>
      <c r="H11" s="80">
        <f t="shared" si="1"/>
        <v>0.044886458951533134</v>
      </c>
      <c r="I11" s="58">
        <v>65487971</v>
      </c>
      <c r="J11" s="79">
        <f t="shared" si="5"/>
        <v>0.0514963993080129</v>
      </c>
      <c r="K11" s="80">
        <f t="shared" si="3"/>
        <v>0.04626817224812774</v>
      </c>
    </row>
    <row r="12" spans="1:11" ht="15" hidden="1">
      <c r="A12" s="75">
        <v>2011</v>
      </c>
      <c r="B12" s="85">
        <v>1524700000</v>
      </c>
      <c r="C12" s="78">
        <v>1344000000</v>
      </c>
      <c r="D12" s="58"/>
      <c r="E12" s="75"/>
      <c r="F12" s="58">
        <v>66913420</v>
      </c>
      <c r="G12" s="79">
        <f t="shared" si="4"/>
        <v>0.049786770833333334</v>
      </c>
      <c r="H12" s="80">
        <f t="shared" si="1"/>
        <v>0.04388628582672001</v>
      </c>
      <c r="I12" s="58">
        <v>67690079</v>
      </c>
      <c r="J12" s="79">
        <f t="shared" si="5"/>
        <v>0.050364642113095236</v>
      </c>
      <c r="K12" s="80">
        <f t="shared" si="3"/>
        <v>0.04439567062372926</v>
      </c>
    </row>
    <row r="13" spans="1:11" ht="15" hidden="1">
      <c r="A13" s="75">
        <v>2012</v>
      </c>
      <c r="B13" s="85">
        <v>1595300000</v>
      </c>
      <c r="C13" s="78">
        <v>1415400000</v>
      </c>
      <c r="D13" s="58"/>
      <c r="E13" s="75"/>
      <c r="F13" s="58">
        <v>70506237</v>
      </c>
      <c r="G13" s="79">
        <f t="shared" si="4"/>
        <v>0.04981364773208987</v>
      </c>
      <c r="H13" s="80">
        <f t="shared" si="1"/>
        <v>0.0441962245345703</v>
      </c>
      <c r="I13" s="58">
        <v>68973371</v>
      </c>
      <c r="J13" s="79">
        <f t="shared" si="5"/>
        <v>0.048730656351561395</v>
      </c>
      <c r="K13" s="80">
        <f t="shared" si="3"/>
        <v>0.04323536074719488</v>
      </c>
    </row>
    <row r="14" spans="1:11" ht="15" hidden="1">
      <c r="A14" s="75">
        <v>2013</v>
      </c>
      <c r="B14" s="85">
        <v>1635700000</v>
      </c>
      <c r="C14" s="78">
        <v>1524700000</v>
      </c>
      <c r="D14" s="58"/>
      <c r="E14" s="75"/>
      <c r="F14" s="58">
        <v>73219337</v>
      </c>
      <c r="G14" s="79">
        <f t="shared" si="4"/>
        <v>0.04802212697579852</v>
      </c>
      <c r="H14" s="80">
        <f t="shared" si="1"/>
        <v>0.044763304395671576</v>
      </c>
      <c r="I14" s="58">
        <v>71685956</v>
      </c>
      <c r="J14" s="79">
        <f t="shared" si="5"/>
        <v>0.04701643339673378</v>
      </c>
      <c r="K14" s="80">
        <f t="shared" si="3"/>
        <v>0.04382585804242832</v>
      </c>
    </row>
    <row r="15" spans="1:11" ht="15" hidden="1">
      <c r="A15" s="75">
        <v>2014</v>
      </c>
      <c r="B15" s="85">
        <v>1728700000</v>
      </c>
      <c r="C15" s="78">
        <v>1595300000</v>
      </c>
      <c r="D15" s="58"/>
      <c r="E15" s="75"/>
      <c r="F15" s="58">
        <v>73794604</v>
      </c>
      <c r="G15" s="79">
        <f t="shared" si="4"/>
        <v>0.046257508932489186</v>
      </c>
      <c r="H15" s="80">
        <f t="shared" si="1"/>
        <v>0.0426879180887372</v>
      </c>
      <c r="I15" s="58">
        <v>72851289</v>
      </c>
      <c r="J15" s="79">
        <f t="shared" si="5"/>
        <v>0.04566620008775779</v>
      </c>
      <c r="K15" s="80">
        <f t="shared" si="3"/>
        <v>0.04214223925493145</v>
      </c>
    </row>
    <row r="16" spans="1:11" ht="15" hidden="1">
      <c r="A16" s="75">
        <v>2015</v>
      </c>
      <c r="B16" s="85">
        <v>1789700000</v>
      </c>
      <c r="C16" s="78">
        <v>1635700000</v>
      </c>
      <c r="D16" s="58"/>
      <c r="E16" s="75"/>
      <c r="F16" s="58">
        <v>74741209</v>
      </c>
      <c r="G16" s="79">
        <f t="shared" si="4"/>
        <v>0.045693714617594916</v>
      </c>
      <c r="H16" s="80">
        <f t="shared" si="1"/>
        <v>0.04176186455830586</v>
      </c>
      <c r="I16" s="58">
        <v>77176920</v>
      </c>
      <c r="J16" s="79">
        <f t="shared" si="5"/>
        <v>0.047182808583481076</v>
      </c>
      <c r="K16" s="80">
        <f t="shared" si="3"/>
        <v>0.043122825054478404</v>
      </c>
    </row>
    <row r="17" spans="1:11" ht="15" hidden="1">
      <c r="A17" s="75">
        <v>2016</v>
      </c>
      <c r="B17" s="85">
        <v>1851200000</v>
      </c>
      <c r="C17" s="78">
        <v>1728700000</v>
      </c>
      <c r="D17" s="58"/>
      <c r="E17" s="75"/>
      <c r="F17" s="58">
        <v>79806564</v>
      </c>
      <c r="G17" s="79">
        <f t="shared" si="4"/>
        <v>0.0461656528026841</v>
      </c>
      <c r="H17" s="80">
        <f t="shared" si="1"/>
        <v>0.043110719533275714</v>
      </c>
      <c r="I17" s="58">
        <v>80941181</v>
      </c>
      <c r="J17" s="79">
        <f t="shared" si="5"/>
        <v>0.04682199398391855</v>
      </c>
      <c r="K17" s="80">
        <f t="shared" si="3"/>
        <v>0.04372362845721694</v>
      </c>
    </row>
    <row r="18" spans="1:11" ht="15" hidden="1">
      <c r="A18" s="75">
        <v>2017</v>
      </c>
      <c r="B18" s="85">
        <v>1982100000</v>
      </c>
      <c r="C18" s="78">
        <v>1789700000</v>
      </c>
      <c r="D18" s="58"/>
      <c r="E18" s="75"/>
      <c r="F18" s="58">
        <v>84628723</v>
      </c>
      <c r="G18" s="79">
        <f t="shared" si="4"/>
        <v>0.047286541319774264</v>
      </c>
      <c r="H18" s="80">
        <f t="shared" si="1"/>
        <v>0.04269649513142627</v>
      </c>
      <c r="I18" s="58">
        <v>87584176</v>
      </c>
      <c r="J18" s="79">
        <f t="shared" si="5"/>
        <v>0.04893790914678438</v>
      </c>
      <c r="K18" s="80">
        <f t="shared" si="3"/>
        <v>0.04418756672216336</v>
      </c>
    </row>
    <row r="19" spans="1:11" ht="15" hidden="1">
      <c r="A19" s="75">
        <v>2018</v>
      </c>
      <c r="B19" s="85">
        <v>2115700000</v>
      </c>
      <c r="C19" s="78">
        <v>1851200000</v>
      </c>
      <c r="D19" s="58">
        <v>88487360</v>
      </c>
      <c r="E19" s="79">
        <v>0.0478</v>
      </c>
      <c r="F19" s="58">
        <v>89959024</v>
      </c>
      <c r="G19" s="79">
        <f t="shared" si="4"/>
        <v>0.04859497839239412</v>
      </c>
      <c r="H19" s="80">
        <f t="shared" si="1"/>
        <v>0.0425197447653259</v>
      </c>
      <c r="I19" s="58">
        <v>93538330</v>
      </c>
      <c r="J19" s="79">
        <f t="shared" si="5"/>
        <v>0.050528484226447706</v>
      </c>
      <c r="K19" s="80">
        <f t="shared" si="3"/>
        <v>0.04421152809944699</v>
      </c>
    </row>
    <row r="20" spans="1:11" ht="15">
      <c r="A20" s="75">
        <v>2019</v>
      </c>
      <c r="B20" s="85">
        <v>2273600</v>
      </c>
      <c r="C20" s="78">
        <v>1982100</v>
      </c>
      <c r="D20" s="58">
        <v>96330060</v>
      </c>
      <c r="E20" s="79">
        <v>0.0486</v>
      </c>
      <c r="F20" s="58">
        <v>97571</v>
      </c>
      <c r="G20" s="79">
        <f t="shared" si="4"/>
        <v>0.04922607335654104</v>
      </c>
      <c r="H20" s="80">
        <f t="shared" si="1"/>
        <v>0.042914760731878956</v>
      </c>
      <c r="I20" s="58">
        <v>102617</v>
      </c>
      <c r="J20" s="79">
        <f t="shared" si="5"/>
        <v>0.05177185813026588</v>
      </c>
      <c r="K20" s="80">
        <f t="shared" si="3"/>
        <v>0.045134148486980996</v>
      </c>
    </row>
    <row r="21" spans="1:11" ht="15">
      <c r="A21" s="75">
        <v>2020</v>
      </c>
      <c r="B21" s="85">
        <v>2323900</v>
      </c>
      <c r="C21" s="78">
        <v>2115700</v>
      </c>
      <c r="D21" s="58">
        <v>106419710</v>
      </c>
      <c r="E21" s="79">
        <v>0.0503</v>
      </c>
      <c r="F21" s="58">
        <v>107820</v>
      </c>
      <c r="G21" s="79">
        <f t="shared" si="4"/>
        <v>0.0509618565959257</v>
      </c>
      <c r="H21" s="80">
        <f t="shared" si="1"/>
        <v>0.046396144412410176</v>
      </c>
      <c r="I21" s="81">
        <v>116307</v>
      </c>
      <c r="J21" s="79">
        <f t="shared" si="5"/>
        <v>0.05497329489057995</v>
      </c>
      <c r="K21" s="80">
        <f t="shared" si="3"/>
        <v>0.05004819484487284</v>
      </c>
    </row>
  </sheetData>
  <mergeCells count="3">
    <mergeCell ref="D4:E4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245"/>
  <sheetViews>
    <sheetView zoomScale="85" zoomScaleNormal="85" workbookViewId="0" topLeftCell="A1">
      <pane xSplit="2" ySplit="2" topLeftCell="AC3" activePane="bottomRight" state="frozen"/>
      <selection pane="topLeft" activeCell="B28" sqref="B28"/>
      <selection pane="topRight" activeCell="B28" sqref="B28"/>
      <selection pane="bottomLeft" activeCell="B28" sqref="B28"/>
      <selection pane="bottomRight" activeCell="B28" sqref="B28"/>
    </sheetView>
  </sheetViews>
  <sheetFormatPr defaultColWidth="9.140625" defaultRowHeight="15"/>
  <cols>
    <col min="1" max="1" width="5.7109375" style="26" customWidth="1"/>
    <col min="2" max="2" width="50.57421875" style="1" customWidth="1"/>
    <col min="3" max="3" width="12.140625" style="6" customWidth="1"/>
    <col min="4" max="4" width="12.140625" style="8" customWidth="1"/>
    <col min="5" max="5" width="13.8515625" style="6" customWidth="1"/>
    <col min="6" max="6" width="13.8515625" style="8" customWidth="1"/>
    <col min="7" max="7" width="13.8515625" style="6" customWidth="1"/>
    <col min="8" max="8" width="13.8515625" style="8" customWidth="1"/>
    <col min="9" max="9" width="13.8515625" style="6" customWidth="1"/>
    <col min="10" max="10" width="13.8515625" style="8" customWidth="1"/>
    <col min="11" max="11" width="13.8515625" style="6" customWidth="1"/>
    <col min="12" max="12" width="13.8515625" style="8" customWidth="1"/>
    <col min="13" max="13" width="13.8515625" style="6" customWidth="1"/>
    <col min="14" max="14" width="13.8515625" style="8" customWidth="1"/>
    <col min="15" max="15" width="13.8515625" style="6" customWidth="1"/>
    <col min="16" max="16" width="13.8515625" style="8" customWidth="1"/>
    <col min="17" max="17" width="13.8515625" style="6" customWidth="1"/>
    <col min="18" max="18" width="13.8515625" style="8" customWidth="1"/>
    <col min="19" max="19" width="13.8515625" style="6" customWidth="1"/>
    <col min="20" max="20" width="13.8515625" style="8" customWidth="1"/>
    <col min="21" max="21" width="13.8515625" style="6" customWidth="1"/>
    <col min="22" max="22" width="13.8515625" style="8" customWidth="1"/>
    <col min="23" max="23" width="13.8515625" style="6" customWidth="1"/>
    <col min="24" max="24" width="13.8515625" style="8" customWidth="1"/>
    <col min="25" max="25" width="13.8515625" style="6" customWidth="1"/>
    <col min="26" max="26" width="13.8515625" style="8" customWidth="1"/>
    <col min="27" max="27" width="13.8515625" style="6" customWidth="1"/>
    <col min="28" max="31" width="13.8515625" style="8" customWidth="1"/>
    <col min="32" max="32" width="13.8515625" style="51" customWidth="1"/>
    <col min="33" max="33" width="13.8515625" style="51" bestFit="1" customWidth="1"/>
    <col min="34" max="34" width="13.8515625" style="56" bestFit="1" customWidth="1"/>
    <col min="35" max="16384" width="9.140625" style="1" customWidth="1"/>
  </cols>
  <sheetData>
    <row r="1" spans="1:34" s="54" customFormat="1" ht="15">
      <c r="A1" s="168" t="s">
        <v>19</v>
      </c>
      <c r="B1" s="169" t="s">
        <v>0</v>
      </c>
      <c r="C1" s="167">
        <v>2005</v>
      </c>
      <c r="D1" s="166"/>
      <c r="E1" s="167">
        <v>2006</v>
      </c>
      <c r="F1" s="166"/>
      <c r="G1" s="167">
        <v>2007</v>
      </c>
      <c r="H1" s="166"/>
      <c r="I1" s="167">
        <v>2008</v>
      </c>
      <c r="J1" s="166"/>
      <c r="K1" s="167">
        <v>2009</v>
      </c>
      <c r="L1" s="166"/>
      <c r="M1" s="167">
        <v>2010</v>
      </c>
      <c r="N1" s="166"/>
      <c r="O1" s="167">
        <v>2011</v>
      </c>
      <c r="P1" s="166"/>
      <c r="Q1" s="167">
        <v>2012</v>
      </c>
      <c r="R1" s="166"/>
      <c r="S1" s="167">
        <v>2013</v>
      </c>
      <c r="T1" s="166"/>
      <c r="U1" s="167">
        <v>2014</v>
      </c>
      <c r="V1" s="166"/>
      <c r="W1" s="167">
        <v>2015</v>
      </c>
      <c r="X1" s="166"/>
      <c r="Y1" s="167">
        <v>2016</v>
      </c>
      <c r="Z1" s="166"/>
      <c r="AA1" s="167" t="s">
        <v>17</v>
      </c>
      <c r="AB1" s="166"/>
      <c r="AC1" s="166">
        <v>2018</v>
      </c>
      <c r="AD1" s="166"/>
      <c r="AE1" s="166">
        <v>2019</v>
      </c>
      <c r="AF1" s="166"/>
      <c r="AG1" s="166">
        <v>2020</v>
      </c>
      <c r="AH1" s="166"/>
    </row>
    <row r="2" spans="1:34" s="54" customFormat="1" ht="25.5">
      <c r="A2" s="168"/>
      <c r="B2" s="169"/>
      <c r="C2" s="86" t="s">
        <v>62</v>
      </c>
      <c r="D2" s="86" t="s">
        <v>1</v>
      </c>
      <c r="E2" s="86" t="s">
        <v>62</v>
      </c>
      <c r="F2" s="86" t="s">
        <v>1</v>
      </c>
      <c r="G2" s="86" t="s">
        <v>62</v>
      </c>
      <c r="H2" s="86" t="s">
        <v>1</v>
      </c>
      <c r="I2" s="86" t="s">
        <v>62</v>
      </c>
      <c r="J2" s="86" t="s">
        <v>1</v>
      </c>
      <c r="K2" s="86" t="s">
        <v>62</v>
      </c>
      <c r="L2" s="86" t="s">
        <v>1</v>
      </c>
      <c r="M2" s="86" t="s">
        <v>62</v>
      </c>
      <c r="N2" s="86" t="s">
        <v>1</v>
      </c>
      <c r="O2" s="86" t="s">
        <v>62</v>
      </c>
      <c r="P2" s="86" t="s">
        <v>1</v>
      </c>
      <c r="Q2" s="86" t="s">
        <v>62</v>
      </c>
      <c r="R2" s="86" t="s">
        <v>1</v>
      </c>
      <c r="S2" s="86" t="s">
        <v>62</v>
      </c>
      <c r="T2" s="86" t="s">
        <v>1</v>
      </c>
      <c r="U2" s="86" t="s">
        <v>62</v>
      </c>
      <c r="V2" s="86" t="s">
        <v>1</v>
      </c>
      <c r="W2" s="86" t="s">
        <v>62</v>
      </c>
      <c r="X2" s="86" t="s">
        <v>1</v>
      </c>
      <c r="Y2" s="86" t="s">
        <v>62</v>
      </c>
      <c r="Z2" s="86" t="s">
        <v>1</v>
      </c>
      <c r="AA2" s="86" t="s">
        <v>62</v>
      </c>
      <c r="AB2" s="86" t="s">
        <v>1</v>
      </c>
      <c r="AC2" s="86" t="s">
        <v>62</v>
      </c>
      <c r="AD2" s="86" t="s">
        <v>1</v>
      </c>
      <c r="AE2" s="86" t="s">
        <v>62</v>
      </c>
      <c r="AF2" s="86" t="s">
        <v>1</v>
      </c>
      <c r="AG2" s="86" t="s">
        <v>62</v>
      </c>
      <c r="AH2" s="86" t="s">
        <v>1</v>
      </c>
    </row>
    <row r="3" spans="1:34" s="20" customFormat="1" ht="25.5">
      <c r="A3" s="98" t="s">
        <v>20</v>
      </c>
      <c r="B3" s="88" t="s">
        <v>2</v>
      </c>
      <c r="C3" s="89">
        <v>3443835</v>
      </c>
      <c r="D3" s="89">
        <v>3583317</v>
      </c>
      <c r="E3" s="89">
        <v>3724518</v>
      </c>
      <c r="F3" s="89">
        <v>3646853</v>
      </c>
      <c r="G3" s="89">
        <v>4008005</v>
      </c>
      <c r="H3" s="89">
        <v>4042585</v>
      </c>
      <c r="I3" s="89">
        <v>4677685</v>
      </c>
      <c r="J3" s="89">
        <v>4522790</v>
      </c>
      <c r="K3" s="89">
        <v>4392205</v>
      </c>
      <c r="L3" s="89">
        <v>4708286</v>
      </c>
      <c r="M3" s="89">
        <v>3482702</v>
      </c>
      <c r="N3" s="89">
        <v>4085571</v>
      </c>
      <c r="O3" s="89">
        <v>3686516</v>
      </c>
      <c r="P3" s="89">
        <v>4524194</v>
      </c>
      <c r="Q3" s="89">
        <v>3949494</v>
      </c>
      <c r="R3" s="89">
        <v>4110722</v>
      </c>
      <c r="S3" s="89">
        <v>3705064</v>
      </c>
      <c r="T3" s="89">
        <v>4317542</v>
      </c>
      <c r="U3" s="89">
        <v>4039086</v>
      </c>
      <c r="V3" s="89">
        <v>4266668</v>
      </c>
      <c r="W3" s="89">
        <v>4082269</v>
      </c>
      <c r="X3" s="89">
        <v>4664933</v>
      </c>
      <c r="Y3" s="89">
        <v>4534432</v>
      </c>
      <c r="Z3" s="89">
        <v>5604885</v>
      </c>
      <c r="AA3" s="89">
        <v>4944963</v>
      </c>
      <c r="AB3" s="89">
        <v>7184521</v>
      </c>
      <c r="AC3" s="89">
        <v>5103028</v>
      </c>
      <c r="AD3" s="89">
        <v>8120730</v>
      </c>
      <c r="AE3" s="89">
        <v>5420838</v>
      </c>
      <c r="AF3" s="89">
        <v>8354779</v>
      </c>
      <c r="AG3" s="89">
        <v>5221246</v>
      </c>
      <c r="AH3" s="89">
        <v>6144506.800000001</v>
      </c>
    </row>
    <row r="4" spans="1:34" s="47" customFormat="1" ht="15.75">
      <c r="A4" s="98" t="s">
        <v>21</v>
      </c>
      <c r="B4" s="88" t="s">
        <v>9</v>
      </c>
      <c r="C4" s="89">
        <v>0</v>
      </c>
      <c r="D4" s="89">
        <v>0</v>
      </c>
      <c r="E4" s="89">
        <v>0</v>
      </c>
      <c r="F4" s="89">
        <v>0</v>
      </c>
      <c r="G4" s="89">
        <v>0</v>
      </c>
      <c r="H4" s="89">
        <v>0</v>
      </c>
      <c r="I4" s="89">
        <v>0</v>
      </c>
      <c r="J4" s="89">
        <v>0</v>
      </c>
      <c r="K4" s="89">
        <v>0</v>
      </c>
      <c r="L4" s="89">
        <v>0</v>
      </c>
      <c r="M4" s="89">
        <v>213997</v>
      </c>
      <c r="N4" s="89">
        <v>470650</v>
      </c>
      <c r="O4" s="89">
        <v>439303</v>
      </c>
      <c r="P4" s="89">
        <v>482376</v>
      </c>
      <c r="Q4" s="89">
        <v>339703</v>
      </c>
      <c r="R4" s="89">
        <v>355241</v>
      </c>
      <c r="S4" s="89">
        <v>328845</v>
      </c>
      <c r="T4" s="89">
        <v>516877</v>
      </c>
      <c r="U4" s="89">
        <v>325103</v>
      </c>
      <c r="V4" s="89">
        <v>372061</v>
      </c>
      <c r="W4" s="89">
        <v>377349</v>
      </c>
      <c r="X4" s="89">
        <v>439637</v>
      </c>
      <c r="Y4" s="89">
        <v>300933</v>
      </c>
      <c r="Z4" s="89">
        <v>206990</v>
      </c>
      <c r="AA4" s="89">
        <v>495619</v>
      </c>
      <c r="AB4" s="89">
        <v>417094</v>
      </c>
      <c r="AC4" s="89">
        <v>533485</v>
      </c>
      <c r="AD4" s="89">
        <v>1014277</v>
      </c>
      <c r="AE4" s="89">
        <v>915092</v>
      </c>
      <c r="AF4" s="89">
        <v>820449</v>
      </c>
      <c r="AG4" s="89">
        <v>669991</v>
      </c>
      <c r="AH4" s="89">
        <v>1386207.50673</v>
      </c>
    </row>
    <row r="5" spans="1:34" s="47" customFormat="1" ht="25.5">
      <c r="A5" s="98" t="s">
        <v>23</v>
      </c>
      <c r="B5" s="88" t="s">
        <v>3</v>
      </c>
      <c r="C5" s="89">
        <v>851602</v>
      </c>
      <c r="D5" s="89">
        <v>1211303</v>
      </c>
      <c r="E5" s="89">
        <v>904700</v>
      </c>
      <c r="F5" s="89">
        <v>1261590</v>
      </c>
      <c r="G5" s="89">
        <v>1150712</v>
      </c>
      <c r="H5" s="89">
        <v>2466026</v>
      </c>
      <c r="I5" s="89">
        <v>1242340</v>
      </c>
      <c r="J5" s="89">
        <v>3275636</v>
      </c>
      <c r="K5" s="89">
        <v>1416145</v>
      </c>
      <c r="L5" s="89">
        <v>3466951</v>
      </c>
      <c r="M5" s="89">
        <v>4197314</v>
      </c>
      <c r="N5" s="89">
        <v>4224693</v>
      </c>
      <c r="O5" s="89">
        <v>4298816</v>
      </c>
      <c r="P5" s="89">
        <v>4420066</v>
      </c>
      <c r="Q5" s="89">
        <v>4413108</v>
      </c>
      <c r="R5" s="89">
        <v>4596054</v>
      </c>
      <c r="S5" s="89">
        <v>4579982</v>
      </c>
      <c r="T5" s="89">
        <v>4797660</v>
      </c>
      <c r="U5" s="89">
        <v>4836284</v>
      </c>
      <c r="V5" s="89">
        <v>4796877</v>
      </c>
      <c r="W5" s="89">
        <v>4485223</v>
      </c>
      <c r="X5" s="89">
        <v>4505752</v>
      </c>
      <c r="Y5" s="89">
        <v>4540982</v>
      </c>
      <c r="Z5" s="89">
        <v>4510343</v>
      </c>
      <c r="AA5" s="89">
        <v>4373691</v>
      </c>
      <c r="AB5" s="89">
        <v>4402300</v>
      </c>
      <c r="AC5" s="89">
        <v>4135384</v>
      </c>
      <c r="AD5" s="89">
        <v>4361641</v>
      </c>
      <c r="AE5" s="89">
        <v>4668358</v>
      </c>
      <c r="AF5" s="89">
        <v>4511045</v>
      </c>
      <c r="AG5" s="89">
        <v>5279917</v>
      </c>
      <c r="AH5" s="89">
        <v>5521195.7</v>
      </c>
    </row>
    <row r="6" spans="1:34" s="47" customFormat="1" ht="45" customHeight="1">
      <c r="A6" s="98" t="s">
        <v>24</v>
      </c>
      <c r="B6" s="88" t="s">
        <v>46</v>
      </c>
      <c r="C6" s="89">
        <v>32640563</v>
      </c>
      <c r="D6" s="89">
        <v>32850882</v>
      </c>
      <c r="E6" s="89">
        <v>34946638</v>
      </c>
      <c r="F6" s="89">
        <v>36670746</v>
      </c>
      <c r="G6" s="89">
        <v>39897085</v>
      </c>
      <c r="H6" s="89">
        <v>40352128</v>
      </c>
      <c r="I6" s="89">
        <v>46062681</v>
      </c>
      <c r="J6" s="89">
        <v>49289545</v>
      </c>
      <c r="K6" s="89">
        <v>54169115</v>
      </c>
      <c r="L6" s="89">
        <v>54574799</v>
      </c>
      <c r="M6" s="89">
        <v>54300698</v>
      </c>
      <c r="N6" s="89">
        <v>56036700</v>
      </c>
      <c r="O6" s="89">
        <v>56772862</v>
      </c>
      <c r="P6" s="89">
        <v>57545771</v>
      </c>
      <c r="Q6" s="89">
        <v>61068349</v>
      </c>
      <c r="R6" s="89">
        <v>59151362</v>
      </c>
      <c r="S6" s="89">
        <v>63157117</v>
      </c>
      <c r="T6" s="89">
        <v>61208506</v>
      </c>
      <c r="U6" s="89">
        <v>63340802</v>
      </c>
      <c r="V6" s="89">
        <v>62570410</v>
      </c>
      <c r="W6" s="89">
        <v>64948039</v>
      </c>
      <c r="X6" s="89">
        <v>66697481</v>
      </c>
      <c r="Y6" s="89">
        <v>69533396</v>
      </c>
      <c r="Z6" s="89">
        <v>69760162</v>
      </c>
      <c r="AA6" s="89">
        <v>73707917</v>
      </c>
      <c r="AB6" s="89">
        <v>74474317</v>
      </c>
      <c r="AC6" s="89">
        <v>78893960</v>
      </c>
      <c r="AD6" s="89">
        <v>78512757</v>
      </c>
      <c r="AE6" s="89">
        <v>84225312</v>
      </c>
      <c r="AF6" s="89">
        <v>86915607</v>
      </c>
      <c r="AG6" s="89">
        <v>93799417</v>
      </c>
      <c r="AH6" s="89">
        <v>100839539.39</v>
      </c>
    </row>
    <row r="7" spans="1:34" s="47" customFormat="1" ht="38.25">
      <c r="A7" s="98" t="s">
        <v>25</v>
      </c>
      <c r="B7" s="88" t="s">
        <v>5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567583</v>
      </c>
      <c r="L7" s="89">
        <v>567583</v>
      </c>
      <c r="M7" s="89">
        <v>717583</v>
      </c>
      <c r="N7" s="89">
        <v>670357</v>
      </c>
      <c r="O7" s="89">
        <v>717583</v>
      </c>
      <c r="P7" s="89">
        <v>717583</v>
      </c>
      <c r="Q7" s="89">
        <v>717583</v>
      </c>
      <c r="R7" s="89">
        <v>754617</v>
      </c>
      <c r="S7" s="89">
        <v>835329</v>
      </c>
      <c r="T7" s="89">
        <v>835329</v>
      </c>
      <c r="U7" s="89">
        <v>835329</v>
      </c>
      <c r="V7" s="89">
        <v>835329</v>
      </c>
      <c r="W7" s="89">
        <v>835329</v>
      </c>
      <c r="X7" s="89">
        <v>835329</v>
      </c>
      <c r="Y7" s="89">
        <v>835329</v>
      </c>
      <c r="Z7" s="89">
        <v>835329</v>
      </c>
      <c r="AA7" s="89">
        <v>1032721</v>
      </c>
      <c r="AB7" s="89">
        <v>1032721</v>
      </c>
      <c r="AC7" s="89">
        <v>1179019</v>
      </c>
      <c r="AD7" s="89">
        <v>1429019</v>
      </c>
      <c r="AE7" s="89">
        <v>2243053</v>
      </c>
      <c r="AF7" s="89">
        <v>1942864</v>
      </c>
      <c r="AG7" s="89">
        <v>2243053</v>
      </c>
      <c r="AH7" s="89">
        <v>2044646</v>
      </c>
    </row>
    <row r="8" spans="1:34" s="47" customFormat="1" ht="38.25">
      <c r="A8" s="98" t="s">
        <v>26</v>
      </c>
      <c r="B8" s="88" t="s">
        <v>6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24117</v>
      </c>
      <c r="Y8" s="89">
        <v>48492</v>
      </c>
      <c r="Z8" s="89">
        <v>14274</v>
      </c>
      <c r="AA8" s="89">
        <v>25812</v>
      </c>
      <c r="AB8" s="89">
        <v>43848</v>
      </c>
      <c r="AC8" s="89">
        <v>26148</v>
      </c>
      <c r="AD8" s="89">
        <v>26148</v>
      </c>
      <c r="AE8" s="89">
        <v>50553</v>
      </c>
      <c r="AF8" s="89">
        <v>36785</v>
      </c>
      <c r="AG8" s="89">
        <v>41848</v>
      </c>
      <c r="AH8" s="89">
        <v>41848</v>
      </c>
    </row>
    <row r="9" spans="1:34" s="47" customFormat="1" ht="25.5">
      <c r="A9" s="98" t="s">
        <v>27</v>
      </c>
      <c r="B9" s="88" t="s">
        <v>7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22340</v>
      </c>
      <c r="P9" s="89">
        <v>89</v>
      </c>
      <c r="Q9" s="89">
        <v>18000</v>
      </c>
      <c r="R9" s="89">
        <v>5375</v>
      </c>
      <c r="S9" s="89">
        <v>13000</v>
      </c>
      <c r="T9" s="89">
        <v>10042</v>
      </c>
      <c r="U9" s="89">
        <v>13000</v>
      </c>
      <c r="V9" s="89">
        <v>9944</v>
      </c>
      <c r="W9" s="89">
        <v>13000</v>
      </c>
      <c r="X9" s="89">
        <v>9671</v>
      </c>
      <c r="Y9" s="89">
        <v>13000</v>
      </c>
      <c r="Z9" s="89">
        <v>9198</v>
      </c>
      <c r="AA9" s="89">
        <v>48000</v>
      </c>
      <c r="AB9" s="89">
        <v>29375</v>
      </c>
      <c r="AC9" s="89">
        <v>88000</v>
      </c>
      <c r="AD9" s="89">
        <v>73758</v>
      </c>
      <c r="AE9" s="89">
        <v>48000</v>
      </c>
      <c r="AF9" s="89">
        <v>35952</v>
      </c>
      <c r="AG9" s="89">
        <v>28073</v>
      </c>
      <c r="AH9" s="89">
        <v>24912</v>
      </c>
    </row>
    <row r="10" spans="1:34" s="47" customFormat="1" ht="63.75">
      <c r="A10" s="98" t="s">
        <v>36</v>
      </c>
      <c r="B10" s="88" t="s">
        <v>38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250000</v>
      </c>
      <c r="AH10" s="89">
        <v>24240</v>
      </c>
    </row>
    <row r="11" spans="1:34" s="47" customFormat="1" ht="25.5">
      <c r="A11" s="98" t="s">
        <v>37</v>
      </c>
      <c r="B11" s="88" t="s">
        <v>45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279473</v>
      </c>
      <c r="AH11" s="89">
        <v>279473</v>
      </c>
    </row>
    <row r="12" spans="1:34" s="48" customFormat="1" ht="25.5">
      <c r="A12" s="97"/>
      <c r="B12" s="93" t="s">
        <v>61</v>
      </c>
      <c r="C12" s="94">
        <f aca="true" t="shared" si="0" ref="C12:AH12">SUM(C3:C11)</f>
        <v>36936000</v>
      </c>
      <c r="D12" s="94">
        <f t="shared" si="0"/>
        <v>37645502</v>
      </c>
      <c r="E12" s="94">
        <f t="shared" si="0"/>
        <v>39575856</v>
      </c>
      <c r="F12" s="94">
        <f t="shared" si="0"/>
        <v>41579189</v>
      </c>
      <c r="G12" s="94">
        <f t="shared" si="0"/>
        <v>45055802</v>
      </c>
      <c r="H12" s="94">
        <f t="shared" si="0"/>
        <v>46860739</v>
      </c>
      <c r="I12" s="94">
        <f t="shared" si="0"/>
        <v>51982706</v>
      </c>
      <c r="J12" s="94">
        <f t="shared" si="0"/>
        <v>57087971</v>
      </c>
      <c r="K12" s="94">
        <f t="shared" si="0"/>
        <v>60545048</v>
      </c>
      <c r="L12" s="94">
        <f t="shared" si="0"/>
        <v>63317619</v>
      </c>
      <c r="M12" s="94">
        <f t="shared" si="0"/>
        <v>62912294</v>
      </c>
      <c r="N12" s="94">
        <f t="shared" si="0"/>
        <v>65487971</v>
      </c>
      <c r="O12" s="94">
        <f t="shared" si="0"/>
        <v>65937420</v>
      </c>
      <c r="P12" s="94">
        <f t="shared" si="0"/>
        <v>67690079</v>
      </c>
      <c r="Q12" s="94">
        <f t="shared" si="0"/>
        <v>70506237</v>
      </c>
      <c r="R12" s="94">
        <f t="shared" si="0"/>
        <v>68973371</v>
      </c>
      <c r="S12" s="94">
        <f t="shared" si="0"/>
        <v>72619337</v>
      </c>
      <c r="T12" s="94">
        <f t="shared" si="0"/>
        <v>71685956</v>
      </c>
      <c r="U12" s="94">
        <f t="shared" si="0"/>
        <v>73389604</v>
      </c>
      <c r="V12" s="94">
        <f t="shared" si="0"/>
        <v>72851289</v>
      </c>
      <c r="W12" s="94">
        <f t="shared" si="0"/>
        <v>74741209</v>
      </c>
      <c r="X12" s="94">
        <f t="shared" si="0"/>
        <v>77176920</v>
      </c>
      <c r="Y12" s="94">
        <f t="shared" si="0"/>
        <v>79806564</v>
      </c>
      <c r="Z12" s="94">
        <f t="shared" si="0"/>
        <v>80941181</v>
      </c>
      <c r="AA12" s="94">
        <f t="shared" si="0"/>
        <v>84628723</v>
      </c>
      <c r="AB12" s="94">
        <f t="shared" si="0"/>
        <v>87584176</v>
      </c>
      <c r="AC12" s="94">
        <f t="shared" si="0"/>
        <v>89959024</v>
      </c>
      <c r="AD12" s="94">
        <f t="shared" si="0"/>
        <v>93538330</v>
      </c>
      <c r="AE12" s="94">
        <f t="shared" si="0"/>
        <v>97571206</v>
      </c>
      <c r="AF12" s="94">
        <f t="shared" si="0"/>
        <v>102617481</v>
      </c>
      <c r="AG12" s="94">
        <f t="shared" si="0"/>
        <v>107813018</v>
      </c>
      <c r="AH12" s="94">
        <f t="shared" si="0"/>
        <v>116306568.39673</v>
      </c>
    </row>
    <row r="13" spans="1:34" s="20" customFormat="1" ht="15.75">
      <c r="A13" s="97"/>
      <c r="B13" s="93" t="s">
        <v>32</v>
      </c>
      <c r="C13" s="94">
        <v>845930000</v>
      </c>
      <c r="D13" s="94">
        <v>845930000</v>
      </c>
      <c r="E13" s="94">
        <v>933062000</v>
      </c>
      <c r="F13" s="94">
        <v>933062000</v>
      </c>
      <c r="G13" s="94">
        <v>990468000</v>
      </c>
      <c r="H13" s="94">
        <v>990468000</v>
      </c>
      <c r="I13" s="94">
        <v>1069824000</v>
      </c>
      <c r="J13" s="94">
        <v>1069824000</v>
      </c>
      <c r="K13" s="94">
        <v>1167800000</v>
      </c>
      <c r="L13" s="94">
        <v>1167800000</v>
      </c>
      <c r="M13" s="94">
        <v>1271700000</v>
      </c>
      <c r="N13" s="94">
        <v>1271700000</v>
      </c>
      <c r="O13" s="94">
        <v>1344000000</v>
      </c>
      <c r="P13" s="94">
        <v>1344000000</v>
      </c>
      <c r="Q13" s="94">
        <v>1415400000</v>
      </c>
      <c r="R13" s="94">
        <v>1415400000</v>
      </c>
      <c r="S13" s="94">
        <v>1524700000</v>
      </c>
      <c r="T13" s="94">
        <v>1524700000</v>
      </c>
      <c r="U13" s="94">
        <v>1595300000</v>
      </c>
      <c r="V13" s="94">
        <v>1595300000</v>
      </c>
      <c r="W13" s="94">
        <v>1635700000</v>
      </c>
      <c r="X13" s="94">
        <v>1635700000</v>
      </c>
      <c r="Y13" s="94">
        <v>1728700000</v>
      </c>
      <c r="Z13" s="94">
        <v>1728700000</v>
      </c>
      <c r="AA13" s="94">
        <v>1789700000</v>
      </c>
      <c r="AB13" s="94">
        <v>1789700000</v>
      </c>
      <c r="AC13" s="94">
        <v>1851200000</v>
      </c>
      <c r="AD13" s="94">
        <v>1851200000</v>
      </c>
      <c r="AE13" s="94">
        <v>1982100000</v>
      </c>
      <c r="AF13" s="94">
        <v>1982100000</v>
      </c>
      <c r="AG13" s="94">
        <v>2115700000</v>
      </c>
      <c r="AH13" s="94">
        <v>2115700000</v>
      </c>
    </row>
    <row r="14" spans="1:34" s="20" customFormat="1" ht="15.75">
      <c r="A14" s="97"/>
      <c r="B14" s="93" t="s">
        <v>33</v>
      </c>
      <c r="C14" s="95">
        <f>C12/C13</f>
        <v>0.043663187261357324</v>
      </c>
      <c r="D14" s="95">
        <f aca="true" t="shared" si="1" ref="D14:AH14">D12/D13</f>
        <v>0.04450191150568014</v>
      </c>
      <c r="E14" s="95">
        <f t="shared" si="1"/>
        <v>0.04241503351331423</v>
      </c>
      <c r="F14" s="95">
        <f t="shared" si="1"/>
        <v>0.04456208590640279</v>
      </c>
      <c r="G14" s="95">
        <f t="shared" si="1"/>
        <v>0.045489407027788885</v>
      </c>
      <c r="H14" s="95">
        <f t="shared" si="1"/>
        <v>0.04731171426032946</v>
      </c>
      <c r="I14" s="95">
        <f t="shared" si="1"/>
        <v>0.04858996059164872</v>
      </c>
      <c r="J14" s="95">
        <f t="shared" si="1"/>
        <v>0.0533620212296602</v>
      </c>
      <c r="K14" s="95">
        <f t="shared" si="1"/>
        <v>0.05184539133413256</v>
      </c>
      <c r="L14" s="95">
        <f t="shared" si="1"/>
        <v>0.05421957441342696</v>
      </c>
      <c r="M14" s="95">
        <f t="shared" si="1"/>
        <v>0.04947101832193127</v>
      </c>
      <c r="N14" s="95">
        <f t="shared" si="1"/>
        <v>0.0514963993080129</v>
      </c>
      <c r="O14" s="95">
        <f t="shared" si="1"/>
        <v>0.049060580357142856</v>
      </c>
      <c r="P14" s="95">
        <f t="shared" si="1"/>
        <v>0.050364642113095236</v>
      </c>
      <c r="Q14" s="95">
        <f t="shared" si="1"/>
        <v>0.04981364773208987</v>
      </c>
      <c r="R14" s="95">
        <f t="shared" si="1"/>
        <v>0.048730656351561395</v>
      </c>
      <c r="S14" s="95">
        <f t="shared" si="1"/>
        <v>0.04762860693906998</v>
      </c>
      <c r="T14" s="95">
        <f t="shared" si="1"/>
        <v>0.04701643339673378</v>
      </c>
      <c r="U14" s="95">
        <f t="shared" si="1"/>
        <v>0.046003638187174824</v>
      </c>
      <c r="V14" s="95">
        <f t="shared" si="1"/>
        <v>0.04566620008775779</v>
      </c>
      <c r="W14" s="95">
        <f t="shared" si="1"/>
        <v>0.045693714617594916</v>
      </c>
      <c r="X14" s="95">
        <f t="shared" si="1"/>
        <v>0.047182808583481076</v>
      </c>
      <c r="Y14" s="95">
        <f t="shared" si="1"/>
        <v>0.0461656528026841</v>
      </c>
      <c r="Z14" s="95">
        <f t="shared" si="1"/>
        <v>0.04682199398391855</v>
      </c>
      <c r="AA14" s="95">
        <f t="shared" si="1"/>
        <v>0.047286541319774264</v>
      </c>
      <c r="AB14" s="95">
        <f t="shared" si="1"/>
        <v>0.04893790914678438</v>
      </c>
      <c r="AC14" s="95">
        <f t="shared" si="1"/>
        <v>0.04859497839239412</v>
      </c>
      <c r="AD14" s="95">
        <f t="shared" si="1"/>
        <v>0.050528484226447706</v>
      </c>
      <c r="AE14" s="95">
        <f t="shared" si="1"/>
        <v>0.04922617728671611</v>
      </c>
      <c r="AF14" s="95">
        <f t="shared" si="1"/>
        <v>0.051772100802179505</v>
      </c>
      <c r="AG14" s="95">
        <f t="shared" si="1"/>
        <v>0.050958556506120904</v>
      </c>
      <c r="AH14" s="95">
        <f t="shared" si="1"/>
        <v>0.054973090890357804</v>
      </c>
    </row>
    <row r="15" spans="1:34" s="50" customFormat="1" ht="15.75" thickBot="1">
      <c r="A15" s="49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6"/>
    </row>
    <row r="16" spans="1:59" s="70" customFormat="1" ht="16.5" thickBot="1">
      <c r="A16" s="52"/>
      <c r="B16" s="46" t="s">
        <v>53</v>
      </c>
      <c r="C16" s="71">
        <v>845930000</v>
      </c>
      <c r="D16" s="71">
        <v>845930000</v>
      </c>
      <c r="E16" s="71">
        <v>933062000</v>
      </c>
      <c r="F16" s="71">
        <v>933062000</v>
      </c>
      <c r="G16" s="71">
        <v>990468000</v>
      </c>
      <c r="H16" s="71">
        <v>990468000</v>
      </c>
      <c r="I16" s="71">
        <v>1069824000</v>
      </c>
      <c r="J16" s="71">
        <v>1069824000</v>
      </c>
      <c r="K16" s="71">
        <v>1167800000</v>
      </c>
      <c r="L16" s="71">
        <v>1167800000</v>
      </c>
      <c r="M16" s="71">
        <v>1271700000</v>
      </c>
      <c r="N16" s="71">
        <v>1271700000</v>
      </c>
      <c r="O16" s="71">
        <v>1344000000</v>
      </c>
      <c r="P16" s="71">
        <v>1344000000</v>
      </c>
      <c r="Q16" s="71">
        <v>1415400000</v>
      </c>
      <c r="R16" s="71">
        <v>1415400000</v>
      </c>
      <c r="S16" s="71">
        <v>1524700000</v>
      </c>
      <c r="T16" s="71">
        <v>1524700000</v>
      </c>
      <c r="U16" s="71">
        <v>1595300000</v>
      </c>
      <c r="V16" s="71">
        <v>1595300000</v>
      </c>
      <c r="W16" s="71">
        <v>1635700000</v>
      </c>
      <c r="X16" s="71">
        <v>1635700000</v>
      </c>
      <c r="Y16" s="71">
        <v>1728700000</v>
      </c>
      <c r="Z16" s="71">
        <v>1728700000</v>
      </c>
      <c r="AA16" s="71">
        <v>1789700000</v>
      </c>
      <c r="AB16" s="71">
        <v>1789700000</v>
      </c>
      <c r="AC16" s="71">
        <v>1851200000</v>
      </c>
      <c r="AD16" s="71">
        <v>1851200000</v>
      </c>
      <c r="AE16" s="71">
        <v>1982100000</v>
      </c>
      <c r="AF16" s="71">
        <v>1982100000</v>
      </c>
      <c r="AG16" s="71">
        <v>2115700000</v>
      </c>
      <c r="AH16" s="71">
        <v>2115700000</v>
      </c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</row>
    <row r="17" spans="1:59" s="70" customFormat="1" ht="16.5" thickBot="1">
      <c r="A17" s="52"/>
      <c r="B17" s="46" t="s">
        <v>54</v>
      </c>
      <c r="C17" s="71">
        <v>990468000</v>
      </c>
      <c r="D17" s="71">
        <v>990468000</v>
      </c>
      <c r="E17" s="71">
        <v>1069824000</v>
      </c>
      <c r="F17" s="71">
        <v>1069824000</v>
      </c>
      <c r="G17" s="71">
        <v>1167800000</v>
      </c>
      <c r="H17" s="71">
        <v>1167800000</v>
      </c>
      <c r="I17" s="71">
        <v>1271700000</v>
      </c>
      <c r="J17" s="71">
        <v>1271700000</v>
      </c>
      <c r="K17" s="71">
        <v>1344000000</v>
      </c>
      <c r="L17" s="71">
        <v>1344000000</v>
      </c>
      <c r="M17" s="71">
        <v>1415400000</v>
      </c>
      <c r="N17" s="71">
        <v>1415400000</v>
      </c>
      <c r="O17" s="71">
        <v>1524700000</v>
      </c>
      <c r="P17" s="71">
        <v>1524700000</v>
      </c>
      <c r="Q17" s="71">
        <v>1595300000</v>
      </c>
      <c r="R17" s="71">
        <v>1595300000</v>
      </c>
      <c r="S17" s="71">
        <v>1635700000</v>
      </c>
      <c r="T17" s="71">
        <v>1635700000</v>
      </c>
      <c r="U17" s="71">
        <v>1728700000</v>
      </c>
      <c r="V17" s="71">
        <v>1728700000</v>
      </c>
      <c r="W17" s="71">
        <v>1789700000</v>
      </c>
      <c r="X17" s="71">
        <v>1789700000</v>
      </c>
      <c r="Y17" s="71">
        <v>1851200000</v>
      </c>
      <c r="Z17" s="71">
        <v>1851200000</v>
      </c>
      <c r="AA17" s="71">
        <v>1982100000</v>
      </c>
      <c r="AB17" s="71">
        <v>1982100000</v>
      </c>
      <c r="AC17" s="71">
        <v>2115700000</v>
      </c>
      <c r="AD17" s="71">
        <v>2115700000</v>
      </c>
      <c r="AE17" s="71">
        <v>2273600000</v>
      </c>
      <c r="AF17" s="71">
        <v>2273600000</v>
      </c>
      <c r="AG17" s="71">
        <v>2323900000</v>
      </c>
      <c r="AH17" s="71">
        <v>2323900000</v>
      </c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</row>
    <row r="18" spans="1:59" s="70" customFormat="1" ht="16.5" thickBot="1">
      <c r="A18" s="52"/>
      <c r="B18" s="46" t="s">
        <v>55</v>
      </c>
      <c r="C18" s="72">
        <f aca="true" t="shared" si="2" ref="C18:AH18">C12/C16</f>
        <v>0.043663187261357324</v>
      </c>
      <c r="D18" s="72">
        <f t="shared" si="2"/>
        <v>0.04450191150568014</v>
      </c>
      <c r="E18" s="72">
        <f t="shared" si="2"/>
        <v>0.04241503351331423</v>
      </c>
      <c r="F18" s="72">
        <f t="shared" si="2"/>
        <v>0.04456208590640279</v>
      </c>
      <c r="G18" s="72">
        <f t="shared" si="2"/>
        <v>0.045489407027788885</v>
      </c>
      <c r="H18" s="72">
        <f t="shared" si="2"/>
        <v>0.04731171426032946</v>
      </c>
      <c r="I18" s="72">
        <f t="shared" si="2"/>
        <v>0.04858996059164872</v>
      </c>
      <c r="J18" s="72">
        <f t="shared" si="2"/>
        <v>0.0533620212296602</v>
      </c>
      <c r="K18" s="72">
        <f t="shared" si="2"/>
        <v>0.05184539133413256</v>
      </c>
      <c r="L18" s="72">
        <f t="shared" si="2"/>
        <v>0.05421957441342696</v>
      </c>
      <c r="M18" s="72">
        <f t="shared" si="2"/>
        <v>0.04947101832193127</v>
      </c>
      <c r="N18" s="72">
        <f t="shared" si="2"/>
        <v>0.0514963993080129</v>
      </c>
      <c r="O18" s="72">
        <f t="shared" si="2"/>
        <v>0.049060580357142856</v>
      </c>
      <c r="P18" s="72">
        <f t="shared" si="2"/>
        <v>0.050364642113095236</v>
      </c>
      <c r="Q18" s="72">
        <f t="shared" si="2"/>
        <v>0.04981364773208987</v>
      </c>
      <c r="R18" s="72">
        <f t="shared" si="2"/>
        <v>0.048730656351561395</v>
      </c>
      <c r="S18" s="72">
        <f t="shared" si="2"/>
        <v>0.04762860693906998</v>
      </c>
      <c r="T18" s="72">
        <f t="shared" si="2"/>
        <v>0.04701643339673378</v>
      </c>
      <c r="U18" s="72">
        <f t="shared" si="2"/>
        <v>0.046003638187174824</v>
      </c>
      <c r="V18" s="72">
        <f t="shared" si="2"/>
        <v>0.04566620008775779</v>
      </c>
      <c r="W18" s="72">
        <f t="shared" si="2"/>
        <v>0.045693714617594916</v>
      </c>
      <c r="X18" s="72">
        <f t="shared" si="2"/>
        <v>0.047182808583481076</v>
      </c>
      <c r="Y18" s="72">
        <f t="shared" si="2"/>
        <v>0.0461656528026841</v>
      </c>
      <c r="Z18" s="72">
        <f t="shared" si="2"/>
        <v>0.04682199398391855</v>
      </c>
      <c r="AA18" s="72">
        <f t="shared" si="2"/>
        <v>0.047286541319774264</v>
      </c>
      <c r="AB18" s="72">
        <f t="shared" si="2"/>
        <v>0.04893790914678438</v>
      </c>
      <c r="AC18" s="72">
        <f t="shared" si="2"/>
        <v>0.04859497839239412</v>
      </c>
      <c r="AD18" s="72">
        <f t="shared" si="2"/>
        <v>0.050528484226447706</v>
      </c>
      <c r="AE18" s="72">
        <f t="shared" si="2"/>
        <v>0.04922617728671611</v>
      </c>
      <c r="AF18" s="72">
        <f t="shared" si="2"/>
        <v>0.051772100802179505</v>
      </c>
      <c r="AG18" s="72">
        <f t="shared" si="2"/>
        <v>0.050958556506120904</v>
      </c>
      <c r="AH18" s="72">
        <f t="shared" si="2"/>
        <v>0.054973090890357804</v>
      </c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</row>
    <row r="19" spans="1:59" s="70" customFormat="1" ht="16.5" thickBot="1">
      <c r="A19" s="52"/>
      <c r="B19" s="46" t="s">
        <v>56</v>
      </c>
      <c r="C19" s="72">
        <f aca="true" t="shared" si="3" ref="C19:AH19">C12/C17</f>
        <v>0.03729146221786065</v>
      </c>
      <c r="D19" s="72">
        <f t="shared" si="3"/>
        <v>0.03800779227597459</v>
      </c>
      <c r="E19" s="72">
        <f t="shared" si="3"/>
        <v>0.036992866116295764</v>
      </c>
      <c r="F19" s="72">
        <f t="shared" si="3"/>
        <v>0.03886544796153386</v>
      </c>
      <c r="G19" s="72">
        <f t="shared" si="3"/>
        <v>0.03858177941428327</v>
      </c>
      <c r="H19" s="72">
        <f t="shared" si="3"/>
        <v>0.04012736684363761</v>
      </c>
      <c r="I19" s="72">
        <f t="shared" si="3"/>
        <v>0.040876547927970436</v>
      </c>
      <c r="J19" s="72">
        <f t="shared" si="3"/>
        <v>0.04489106786191712</v>
      </c>
      <c r="K19" s="72">
        <f t="shared" si="3"/>
        <v>0.04504839880952381</v>
      </c>
      <c r="L19" s="72">
        <f t="shared" si="3"/>
        <v>0.047111323660714285</v>
      </c>
      <c r="M19" s="72">
        <f t="shared" si="3"/>
        <v>0.04444842023456267</v>
      </c>
      <c r="N19" s="72">
        <f t="shared" si="3"/>
        <v>0.04626817224812774</v>
      </c>
      <c r="O19" s="72">
        <f t="shared" si="3"/>
        <v>0.04324615990030826</v>
      </c>
      <c r="P19" s="72">
        <f t="shared" si="3"/>
        <v>0.04439567062372926</v>
      </c>
      <c r="Q19" s="72">
        <f t="shared" si="3"/>
        <v>0.0441962245345703</v>
      </c>
      <c r="R19" s="72">
        <f t="shared" si="3"/>
        <v>0.04323536074719488</v>
      </c>
      <c r="S19" s="72">
        <f t="shared" si="3"/>
        <v>0.04439648896496912</v>
      </c>
      <c r="T19" s="72">
        <f t="shared" si="3"/>
        <v>0.04382585804242832</v>
      </c>
      <c r="U19" s="72">
        <f t="shared" si="3"/>
        <v>0.042453637993868226</v>
      </c>
      <c r="V19" s="72">
        <f t="shared" si="3"/>
        <v>0.04214223925493145</v>
      </c>
      <c r="W19" s="72">
        <f t="shared" si="3"/>
        <v>0.04176186455830586</v>
      </c>
      <c r="X19" s="72">
        <f t="shared" si="3"/>
        <v>0.043122825054478404</v>
      </c>
      <c r="Y19" s="72">
        <f t="shared" si="3"/>
        <v>0.043110719533275714</v>
      </c>
      <c r="Z19" s="72">
        <f t="shared" si="3"/>
        <v>0.04372362845721694</v>
      </c>
      <c r="AA19" s="72">
        <f t="shared" si="3"/>
        <v>0.04269649513142627</v>
      </c>
      <c r="AB19" s="72">
        <f t="shared" si="3"/>
        <v>0.04418756672216336</v>
      </c>
      <c r="AC19" s="72">
        <f t="shared" si="3"/>
        <v>0.0425197447653259</v>
      </c>
      <c r="AD19" s="72">
        <f t="shared" si="3"/>
        <v>0.04421152809944699</v>
      </c>
      <c r="AE19" s="72">
        <f t="shared" si="3"/>
        <v>0.04291485133708656</v>
      </c>
      <c r="AF19" s="72">
        <f t="shared" si="3"/>
        <v>0.045134360045742436</v>
      </c>
      <c r="AG19" s="72">
        <f t="shared" si="3"/>
        <v>0.04639313998020569</v>
      </c>
      <c r="AH19" s="72">
        <f t="shared" si="3"/>
        <v>0.05004800912118852</v>
      </c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</row>
    <row r="20" spans="1:34" s="50" customFormat="1" ht="15">
      <c r="A20" s="49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6"/>
    </row>
    <row r="21" spans="1:34" s="50" customFormat="1" ht="15">
      <c r="A21" s="49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6"/>
    </row>
    <row r="22" spans="1:34" s="50" customFormat="1" ht="15">
      <c r="A22" s="49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6"/>
    </row>
    <row r="23" spans="1:34" s="50" customFormat="1" ht="15">
      <c r="A23" s="49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6"/>
    </row>
    <row r="24" spans="1:34" s="50" customFormat="1" ht="15">
      <c r="A24" s="49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6"/>
    </row>
    <row r="25" spans="1:34" s="50" customFormat="1" ht="15">
      <c r="A25" s="49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6"/>
    </row>
    <row r="26" spans="1:34" s="50" customFormat="1" ht="15">
      <c r="A26" s="49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6"/>
    </row>
    <row r="27" spans="1:34" s="50" customFormat="1" ht="15">
      <c r="A27" s="49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6"/>
    </row>
    <row r="28" spans="1:34" s="50" customFormat="1" ht="15">
      <c r="A28" s="49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6"/>
    </row>
    <row r="29" spans="1:34" s="50" customFormat="1" ht="15">
      <c r="A29" s="49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6"/>
    </row>
    <row r="30" spans="1:34" s="50" customFormat="1" ht="15">
      <c r="A30" s="49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6"/>
    </row>
    <row r="31" spans="1:34" s="50" customFormat="1" ht="15">
      <c r="A31" s="49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6"/>
    </row>
    <row r="32" spans="1:34" s="50" customFormat="1" ht="15">
      <c r="A32" s="49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6"/>
    </row>
    <row r="33" spans="1:34" s="50" customFormat="1" ht="15">
      <c r="A33" s="49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6"/>
    </row>
    <row r="34" spans="1:34" s="50" customFormat="1" ht="15">
      <c r="A34" s="49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6"/>
    </row>
    <row r="35" spans="1:34" s="50" customFormat="1" ht="15">
      <c r="A35" s="49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6"/>
    </row>
    <row r="36" spans="1:34" s="50" customFormat="1" ht="15">
      <c r="A36" s="49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6"/>
    </row>
    <row r="37" spans="1:34" s="50" customFormat="1" ht="15">
      <c r="A37" s="49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6"/>
    </row>
    <row r="38" spans="1:34" s="50" customFormat="1" ht="15">
      <c r="A38" s="49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6"/>
    </row>
    <row r="39" spans="1:34" s="50" customFormat="1" ht="15">
      <c r="A39" s="49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6"/>
    </row>
    <row r="40" spans="1:34" s="50" customFormat="1" ht="15">
      <c r="A40" s="49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6"/>
    </row>
    <row r="41" spans="1:34" s="50" customFormat="1" ht="15">
      <c r="A41" s="49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6"/>
    </row>
    <row r="42" spans="1:34" s="50" customFormat="1" ht="15">
      <c r="A42" s="49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6"/>
    </row>
    <row r="43" spans="1:34" s="50" customFormat="1" ht="15">
      <c r="A43" s="49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6"/>
    </row>
    <row r="44" spans="1:34" s="50" customFormat="1" ht="15">
      <c r="A44" s="49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6"/>
    </row>
    <row r="45" spans="1:34" s="50" customFormat="1" ht="15">
      <c r="A45" s="49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6"/>
    </row>
    <row r="46" spans="1:34" s="50" customFormat="1" ht="15">
      <c r="A46" s="49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6"/>
    </row>
    <row r="47" spans="1:34" s="50" customFormat="1" ht="15">
      <c r="A47" s="49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6"/>
    </row>
    <row r="48" spans="1:34" s="50" customFormat="1" ht="15">
      <c r="A48" s="49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6"/>
    </row>
    <row r="49" spans="1:34" s="50" customFormat="1" ht="15">
      <c r="A49" s="49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6"/>
    </row>
    <row r="50" spans="1:34" s="50" customFormat="1" ht="15">
      <c r="A50" s="49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6"/>
    </row>
    <row r="51" spans="1:34" s="50" customFormat="1" ht="15">
      <c r="A51" s="49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6"/>
    </row>
    <row r="52" spans="1:34" s="50" customFormat="1" ht="15">
      <c r="A52" s="49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6"/>
    </row>
    <row r="53" spans="1:34" s="50" customFormat="1" ht="15">
      <c r="A53" s="49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6"/>
    </row>
    <row r="54" spans="1:34" s="50" customFormat="1" ht="15">
      <c r="A54" s="49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6"/>
    </row>
    <row r="55" spans="1:34" s="50" customFormat="1" ht="15">
      <c r="A55" s="49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6"/>
    </row>
    <row r="56" spans="1:34" s="50" customFormat="1" ht="15">
      <c r="A56" s="49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6"/>
    </row>
    <row r="57" spans="1:34" s="50" customFormat="1" ht="15">
      <c r="A57" s="49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6"/>
    </row>
    <row r="58" spans="1:34" s="50" customFormat="1" ht="15">
      <c r="A58" s="49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6"/>
    </row>
    <row r="59" spans="1:34" s="50" customFormat="1" ht="15">
      <c r="A59" s="49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6"/>
    </row>
    <row r="60" spans="1:34" s="50" customFormat="1" ht="15">
      <c r="A60" s="49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6"/>
    </row>
    <row r="61" spans="1:34" s="50" customFormat="1" ht="15">
      <c r="A61" s="49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6"/>
    </row>
    <row r="62" spans="1:34" s="50" customFormat="1" ht="15">
      <c r="A62" s="49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6"/>
    </row>
    <row r="63" spans="1:34" s="50" customFormat="1" ht="15">
      <c r="A63" s="49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6"/>
    </row>
    <row r="64" spans="1:34" s="50" customFormat="1" ht="15">
      <c r="A64" s="49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6"/>
    </row>
    <row r="65" spans="1:34" s="50" customFormat="1" ht="15">
      <c r="A65" s="49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6"/>
    </row>
    <row r="66" spans="1:34" s="50" customFormat="1" ht="15">
      <c r="A66" s="49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6"/>
    </row>
    <row r="67" spans="1:34" s="50" customFormat="1" ht="15">
      <c r="A67" s="49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6"/>
    </row>
    <row r="68" spans="1:34" s="50" customFormat="1" ht="15">
      <c r="A68" s="49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6"/>
    </row>
    <row r="69" spans="1:34" s="50" customFormat="1" ht="15">
      <c r="A69" s="49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6"/>
    </row>
    <row r="70" spans="1:34" s="50" customFormat="1" ht="15">
      <c r="A70" s="49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6"/>
    </row>
    <row r="71" spans="1:34" s="50" customFormat="1" ht="15">
      <c r="A71" s="49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6"/>
    </row>
    <row r="72" spans="1:34" s="50" customFormat="1" ht="15">
      <c r="A72" s="49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6"/>
    </row>
    <row r="73" spans="1:34" s="50" customFormat="1" ht="15">
      <c r="A73" s="49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6"/>
    </row>
    <row r="74" spans="1:34" s="50" customFormat="1" ht="15">
      <c r="A74" s="49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6"/>
    </row>
    <row r="75" spans="1:34" s="50" customFormat="1" ht="15">
      <c r="A75" s="49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6"/>
    </row>
    <row r="76" spans="1:34" s="50" customFormat="1" ht="15">
      <c r="A76" s="49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6"/>
    </row>
    <row r="77" spans="1:34" s="50" customFormat="1" ht="15">
      <c r="A77" s="49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6"/>
    </row>
    <row r="78" spans="1:34" s="50" customFormat="1" ht="15">
      <c r="A78" s="49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6"/>
    </row>
    <row r="79" spans="1:34" s="50" customFormat="1" ht="15">
      <c r="A79" s="49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6"/>
    </row>
    <row r="80" spans="1:34" s="50" customFormat="1" ht="15">
      <c r="A80" s="49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6"/>
    </row>
    <row r="81" spans="1:34" s="50" customFormat="1" ht="15">
      <c r="A81" s="49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6"/>
    </row>
    <row r="82" spans="1:34" s="50" customFormat="1" ht="15">
      <c r="A82" s="49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6"/>
    </row>
    <row r="83" spans="1:34" s="50" customFormat="1" ht="15">
      <c r="A83" s="49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6"/>
    </row>
    <row r="84" spans="1:34" s="50" customFormat="1" ht="15">
      <c r="A84" s="49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6"/>
    </row>
    <row r="85" spans="1:34" s="50" customFormat="1" ht="15">
      <c r="A85" s="49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6"/>
    </row>
    <row r="86" spans="1:34" s="50" customFormat="1" ht="15">
      <c r="A86" s="49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6"/>
    </row>
    <row r="87" spans="1:34" s="50" customFormat="1" ht="15">
      <c r="A87" s="49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6"/>
    </row>
    <row r="88" spans="1:34" s="50" customFormat="1" ht="15">
      <c r="A88" s="49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6"/>
    </row>
    <row r="89" spans="1:34" s="50" customFormat="1" ht="15">
      <c r="A89" s="49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6"/>
    </row>
    <row r="90" spans="1:34" s="50" customFormat="1" ht="15">
      <c r="A90" s="49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6"/>
    </row>
    <row r="91" spans="1:34" s="50" customFormat="1" ht="15">
      <c r="A91" s="49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6"/>
    </row>
    <row r="92" spans="1:34" s="50" customFormat="1" ht="15">
      <c r="A92" s="49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6"/>
    </row>
    <row r="93" spans="1:34" s="50" customFormat="1" ht="15">
      <c r="A93" s="49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6"/>
    </row>
    <row r="94" spans="1:34" s="50" customFormat="1" ht="15">
      <c r="A94" s="49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6"/>
    </row>
    <row r="95" spans="1:34" s="50" customFormat="1" ht="15">
      <c r="A95" s="49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6"/>
    </row>
    <row r="96" spans="1:34" s="50" customFormat="1" ht="15">
      <c r="A96" s="49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6"/>
    </row>
    <row r="97" spans="1:34" s="50" customFormat="1" ht="15">
      <c r="A97" s="49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6"/>
    </row>
    <row r="98" spans="1:34" s="50" customFormat="1" ht="15">
      <c r="A98" s="49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6"/>
    </row>
    <row r="99" spans="1:34" s="50" customFormat="1" ht="15">
      <c r="A99" s="49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6"/>
    </row>
    <row r="100" spans="1:34" s="50" customFormat="1" ht="15">
      <c r="A100" s="49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6"/>
    </row>
    <row r="101" spans="1:34" s="50" customFormat="1" ht="15">
      <c r="A101" s="49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6"/>
    </row>
    <row r="102" spans="1:34" s="50" customFormat="1" ht="15">
      <c r="A102" s="49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6"/>
    </row>
    <row r="103" spans="1:34" s="50" customFormat="1" ht="15">
      <c r="A103" s="49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6"/>
    </row>
    <row r="104" spans="1:34" s="50" customFormat="1" ht="15">
      <c r="A104" s="49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6"/>
    </row>
    <row r="105" spans="1:34" s="50" customFormat="1" ht="15">
      <c r="A105" s="49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6"/>
    </row>
    <row r="106" spans="1:34" s="50" customFormat="1" ht="15">
      <c r="A106" s="49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6"/>
    </row>
    <row r="107" spans="1:34" s="50" customFormat="1" ht="15">
      <c r="A107" s="49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6"/>
    </row>
    <row r="108" spans="1:34" s="50" customFormat="1" ht="15">
      <c r="A108" s="49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6"/>
    </row>
    <row r="109" spans="1:34" s="50" customFormat="1" ht="15">
      <c r="A109" s="49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6"/>
    </row>
    <row r="110" spans="1:34" s="50" customFormat="1" ht="15">
      <c r="A110" s="49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6"/>
    </row>
    <row r="111" spans="1:34" s="50" customFormat="1" ht="15">
      <c r="A111" s="49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6"/>
    </row>
    <row r="112" spans="1:34" s="50" customFormat="1" ht="15">
      <c r="A112" s="49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6"/>
    </row>
    <row r="113" spans="1:34" s="50" customFormat="1" ht="15">
      <c r="A113" s="49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6"/>
    </row>
    <row r="114" spans="1:34" s="50" customFormat="1" ht="15">
      <c r="A114" s="49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6"/>
    </row>
    <row r="115" spans="1:34" s="50" customFormat="1" ht="15">
      <c r="A115" s="49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6"/>
    </row>
    <row r="116" spans="1:34" s="50" customFormat="1" ht="15">
      <c r="A116" s="49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6"/>
    </row>
    <row r="117" spans="1:34" s="50" customFormat="1" ht="15">
      <c r="A117" s="49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6"/>
    </row>
    <row r="118" spans="1:34" s="50" customFormat="1" ht="15">
      <c r="A118" s="49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6"/>
    </row>
    <row r="119" spans="1:34" s="50" customFormat="1" ht="15">
      <c r="A119" s="49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6"/>
    </row>
    <row r="120" spans="1:34" s="50" customFormat="1" ht="15">
      <c r="A120" s="49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6"/>
    </row>
    <row r="121" spans="1:34" s="50" customFormat="1" ht="15">
      <c r="A121" s="49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6"/>
    </row>
    <row r="122" spans="1:34" s="50" customFormat="1" ht="15">
      <c r="A122" s="49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6"/>
    </row>
    <row r="123" spans="1:34" s="50" customFormat="1" ht="15">
      <c r="A123" s="49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6"/>
    </row>
    <row r="124" spans="1:34" s="50" customFormat="1" ht="15">
      <c r="A124" s="49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6"/>
    </row>
    <row r="125" spans="1:34" s="50" customFormat="1" ht="15">
      <c r="A125" s="49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6"/>
    </row>
    <row r="126" spans="1:34" s="50" customFormat="1" ht="15">
      <c r="A126" s="49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6"/>
    </row>
    <row r="127" spans="1:34" s="50" customFormat="1" ht="15">
      <c r="A127" s="49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6"/>
    </row>
    <row r="128" spans="1:34" s="50" customFormat="1" ht="15">
      <c r="A128" s="49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6"/>
    </row>
    <row r="129" spans="1:34" s="50" customFormat="1" ht="15">
      <c r="A129" s="49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6"/>
    </row>
    <row r="130" spans="1:34" s="50" customFormat="1" ht="15">
      <c r="A130" s="49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6"/>
    </row>
    <row r="131" spans="1:34" s="50" customFormat="1" ht="15">
      <c r="A131" s="49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6"/>
    </row>
    <row r="132" spans="1:34" s="50" customFormat="1" ht="15">
      <c r="A132" s="49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6"/>
    </row>
    <row r="133" spans="1:34" s="50" customFormat="1" ht="15">
      <c r="A133" s="49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6"/>
    </row>
    <row r="134" spans="1:34" s="50" customFormat="1" ht="15">
      <c r="A134" s="49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6"/>
    </row>
    <row r="135" spans="1:34" s="50" customFormat="1" ht="15">
      <c r="A135" s="49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6"/>
    </row>
    <row r="136" spans="1:34" s="50" customFormat="1" ht="15">
      <c r="A136" s="49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6"/>
    </row>
    <row r="137" spans="1:34" s="50" customFormat="1" ht="15">
      <c r="A137" s="49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6"/>
    </row>
    <row r="138" spans="1:34" s="50" customFormat="1" ht="15">
      <c r="A138" s="49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6"/>
    </row>
    <row r="139" spans="1:34" s="50" customFormat="1" ht="15">
      <c r="A139" s="49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6"/>
    </row>
    <row r="140" spans="1:34" s="50" customFormat="1" ht="15">
      <c r="A140" s="49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6"/>
    </row>
    <row r="141" spans="1:34" s="50" customFormat="1" ht="15">
      <c r="A141" s="49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6"/>
    </row>
    <row r="142" spans="1:34" s="50" customFormat="1" ht="15">
      <c r="A142" s="49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6"/>
    </row>
    <row r="143" spans="1:34" s="50" customFormat="1" ht="15">
      <c r="A143" s="49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6"/>
    </row>
    <row r="144" spans="1:34" s="50" customFormat="1" ht="15">
      <c r="A144" s="49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6"/>
    </row>
    <row r="145" spans="1:34" s="50" customFormat="1" ht="15">
      <c r="A145" s="49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6"/>
    </row>
    <row r="146" spans="1:34" s="50" customFormat="1" ht="15">
      <c r="A146" s="49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6"/>
    </row>
    <row r="147" spans="1:34" s="50" customFormat="1" ht="15">
      <c r="A147" s="49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6"/>
    </row>
    <row r="148" spans="1:34" s="50" customFormat="1" ht="15">
      <c r="A148" s="49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6"/>
    </row>
    <row r="149" spans="1:34" s="50" customFormat="1" ht="15">
      <c r="A149" s="49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6"/>
    </row>
    <row r="150" spans="1:34" s="50" customFormat="1" ht="15">
      <c r="A150" s="49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6"/>
    </row>
    <row r="151" spans="1:34" s="50" customFormat="1" ht="15">
      <c r="A151" s="49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6"/>
    </row>
    <row r="152" spans="1:34" s="50" customFormat="1" ht="15">
      <c r="A152" s="49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6"/>
    </row>
    <row r="153" spans="1:34" s="50" customFormat="1" ht="15">
      <c r="A153" s="49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6"/>
    </row>
    <row r="154" spans="1:34" s="50" customFormat="1" ht="15">
      <c r="A154" s="49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6"/>
    </row>
    <row r="155" spans="1:34" s="50" customFormat="1" ht="15">
      <c r="A155" s="49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6"/>
    </row>
    <row r="156" spans="1:34" s="50" customFormat="1" ht="15">
      <c r="A156" s="49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6"/>
    </row>
    <row r="157" spans="1:34" s="50" customFormat="1" ht="15">
      <c r="A157" s="49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6"/>
    </row>
    <row r="158" spans="1:34" s="50" customFormat="1" ht="15">
      <c r="A158" s="49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6"/>
    </row>
    <row r="159" spans="1:34" s="50" customFormat="1" ht="15">
      <c r="A159" s="49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6"/>
    </row>
    <row r="160" spans="1:34" s="50" customFormat="1" ht="15">
      <c r="A160" s="49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6"/>
    </row>
    <row r="161" spans="1:34" s="50" customFormat="1" ht="15">
      <c r="A161" s="49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6"/>
    </row>
    <row r="162" spans="1:34" s="50" customFormat="1" ht="15">
      <c r="A162" s="49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6"/>
    </row>
    <row r="163" spans="1:34" s="50" customFormat="1" ht="15">
      <c r="A163" s="49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6"/>
    </row>
    <row r="164" spans="1:34" s="50" customFormat="1" ht="15">
      <c r="A164" s="49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6"/>
    </row>
    <row r="165" spans="1:34" s="50" customFormat="1" ht="15">
      <c r="A165" s="49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6"/>
    </row>
    <row r="166" spans="1:34" s="50" customFormat="1" ht="15">
      <c r="A166" s="49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6"/>
    </row>
    <row r="167" spans="1:34" s="50" customFormat="1" ht="15">
      <c r="A167" s="49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6"/>
    </row>
    <row r="168" spans="1:34" s="50" customFormat="1" ht="15">
      <c r="A168" s="49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6"/>
    </row>
    <row r="169" spans="1:34" s="50" customFormat="1" ht="15">
      <c r="A169" s="49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6"/>
    </row>
    <row r="170" spans="1:34" s="50" customFormat="1" ht="15">
      <c r="A170" s="49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6"/>
    </row>
    <row r="171" spans="1:34" s="50" customFormat="1" ht="15">
      <c r="A171" s="49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6"/>
    </row>
    <row r="172" spans="1:34" s="50" customFormat="1" ht="15">
      <c r="A172" s="49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6"/>
    </row>
    <row r="173" spans="1:34" s="50" customFormat="1" ht="15">
      <c r="A173" s="49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6"/>
    </row>
    <row r="174" spans="1:34" s="50" customFormat="1" ht="15">
      <c r="A174" s="49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6"/>
    </row>
    <row r="175" spans="1:34" s="50" customFormat="1" ht="15">
      <c r="A175" s="49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6"/>
    </row>
    <row r="176" spans="1:34" s="50" customFormat="1" ht="15">
      <c r="A176" s="49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6"/>
    </row>
    <row r="177" spans="1:34" s="50" customFormat="1" ht="15">
      <c r="A177" s="49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6"/>
    </row>
    <row r="178" spans="1:34" s="50" customFormat="1" ht="15">
      <c r="A178" s="49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6"/>
    </row>
    <row r="179" spans="1:34" s="50" customFormat="1" ht="15">
      <c r="A179" s="49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6"/>
    </row>
    <row r="180" spans="1:34" s="50" customFormat="1" ht="15">
      <c r="A180" s="49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6"/>
    </row>
    <row r="181" spans="1:34" s="50" customFormat="1" ht="15">
      <c r="A181" s="49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6"/>
    </row>
    <row r="182" spans="1:34" s="50" customFormat="1" ht="15">
      <c r="A182" s="49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6"/>
    </row>
    <row r="183" spans="1:34" s="50" customFormat="1" ht="15">
      <c r="A183" s="49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6"/>
    </row>
    <row r="184" spans="1:34" s="50" customFormat="1" ht="15">
      <c r="A184" s="49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6"/>
    </row>
    <row r="185" spans="1:34" s="50" customFormat="1" ht="15">
      <c r="A185" s="49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6"/>
    </row>
    <row r="186" spans="1:34" s="50" customFormat="1" ht="15">
      <c r="A186" s="49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6"/>
    </row>
    <row r="187" spans="1:34" s="50" customFormat="1" ht="15">
      <c r="A187" s="49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6"/>
    </row>
    <row r="188" spans="1:34" s="50" customFormat="1" ht="15">
      <c r="A188" s="49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6"/>
    </row>
    <row r="189" spans="1:34" s="50" customFormat="1" ht="15">
      <c r="A189" s="49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6"/>
    </row>
    <row r="190" spans="1:34" s="50" customFormat="1" ht="15">
      <c r="A190" s="49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6"/>
    </row>
    <row r="191" spans="1:34" s="50" customFormat="1" ht="15">
      <c r="A191" s="49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6"/>
    </row>
    <row r="192" spans="1:34" s="50" customFormat="1" ht="15">
      <c r="A192" s="49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6"/>
    </row>
    <row r="193" spans="1:34" s="50" customFormat="1" ht="15">
      <c r="A193" s="49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6"/>
    </row>
    <row r="194" spans="1:34" s="50" customFormat="1" ht="15">
      <c r="A194" s="49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6"/>
    </row>
    <row r="195" spans="1:34" s="50" customFormat="1" ht="15">
      <c r="A195" s="49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6"/>
    </row>
    <row r="196" spans="1:34" s="50" customFormat="1" ht="15">
      <c r="A196" s="49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6"/>
    </row>
    <row r="197" spans="1:34" s="50" customFormat="1" ht="15">
      <c r="A197" s="49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6"/>
    </row>
    <row r="198" spans="1:34" s="50" customFormat="1" ht="15">
      <c r="A198" s="49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6"/>
    </row>
    <row r="199" spans="1:34" s="50" customFormat="1" ht="15">
      <c r="A199" s="49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6"/>
    </row>
    <row r="200" spans="1:34" s="50" customFormat="1" ht="15">
      <c r="A200" s="49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6"/>
    </row>
    <row r="201" spans="1:34" s="50" customFormat="1" ht="15">
      <c r="A201" s="49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6"/>
    </row>
    <row r="202" spans="1:34" s="50" customFormat="1" ht="15">
      <c r="A202" s="49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6"/>
    </row>
    <row r="203" spans="1:34" s="50" customFormat="1" ht="15">
      <c r="A203" s="49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6"/>
    </row>
    <row r="204" spans="1:34" s="50" customFormat="1" ht="15">
      <c r="A204" s="49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6"/>
    </row>
    <row r="205" spans="1:34" s="50" customFormat="1" ht="15">
      <c r="A205" s="49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6"/>
    </row>
    <row r="206" spans="1:34" s="50" customFormat="1" ht="15">
      <c r="A206" s="49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6"/>
    </row>
    <row r="207" spans="1:34" s="50" customFormat="1" ht="15">
      <c r="A207" s="49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6"/>
    </row>
    <row r="208" spans="1:34" s="50" customFormat="1" ht="15">
      <c r="A208" s="49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6"/>
    </row>
    <row r="209" spans="1:34" s="50" customFormat="1" ht="15">
      <c r="A209" s="49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6"/>
    </row>
    <row r="210" spans="1:34" s="50" customFormat="1" ht="15">
      <c r="A210" s="49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6"/>
    </row>
    <row r="211" spans="1:34" s="50" customFormat="1" ht="15">
      <c r="A211" s="49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6"/>
    </row>
    <row r="212" spans="1:34" s="50" customFormat="1" ht="15">
      <c r="A212" s="49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6"/>
    </row>
    <row r="213" spans="1:34" s="50" customFormat="1" ht="15">
      <c r="A213" s="49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6"/>
    </row>
    <row r="214" spans="1:34" s="50" customFormat="1" ht="15">
      <c r="A214" s="49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6"/>
    </row>
    <row r="215" spans="1:34" s="50" customFormat="1" ht="15">
      <c r="A215" s="49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6"/>
    </row>
    <row r="216" spans="1:34" s="50" customFormat="1" ht="15">
      <c r="A216" s="49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6"/>
    </row>
    <row r="217" spans="1:34" s="50" customFormat="1" ht="15">
      <c r="A217" s="49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6"/>
    </row>
    <row r="218" spans="1:34" s="50" customFormat="1" ht="15">
      <c r="A218" s="49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6"/>
    </row>
    <row r="219" spans="1:34" s="50" customFormat="1" ht="15">
      <c r="A219" s="49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6"/>
    </row>
    <row r="220" spans="1:34" s="50" customFormat="1" ht="15">
      <c r="A220" s="49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6"/>
    </row>
    <row r="221" spans="1:34" s="50" customFormat="1" ht="15">
      <c r="A221" s="49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6"/>
    </row>
    <row r="222" spans="1:34" s="50" customFormat="1" ht="15">
      <c r="A222" s="49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6"/>
    </row>
    <row r="223" spans="1:34" s="50" customFormat="1" ht="15">
      <c r="A223" s="49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6"/>
    </row>
    <row r="224" spans="1:34" s="50" customFormat="1" ht="15">
      <c r="A224" s="49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6"/>
    </row>
    <row r="225" spans="1:34" s="50" customFormat="1" ht="15">
      <c r="A225" s="49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6"/>
    </row>
    <row r="226" spans="1:34" s="50" customFormat="1" ht="15">
      <c r="A226" s="49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6"/>
    </row>
    <row r="227" spans="1:34" s="50" customFormat="1" ht="15">
      <c r="A227" s="49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6"/>
    </row>
    <row r="228" spans="1:34" s="50" customFormat="1" ht="15">
      <c r="A228" s="49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6"/>
    </row>
    <row r="229" spans="1:34" s="50" customFormat="1" ht="15">
      <c r="A229" s="49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6"/>
    </row>
    <row r="230" spans="1:34" s="50" customFormat="1" ht="15">
      <c r="A230" s="49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6"/>
    </row>
    <row r="231" spans="1:34" s="50" customFormat="1" ht="15">
      <c r="A231" s="49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6"/>
    </row>
    <row r="232" spans="1:34" s="50" customFormat="1" ht="15">
      <c r="A232" s="49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6"/>
    </row>
    <row r="233" spans="1:34" s="50" customFormat="1" ht="15">
      <c r="A233" s="49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6"/>
    </row>
    <row r="234" spans="1:34" s="50" customFormat="1" ht="15">
      <c r="A234" s="49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6"/>
    </row>
    <row r="235" spans="1:34" s="50" customFormat="1" ht="15">
      <c r="A235" s="49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6"/>
    </row>
    <row r="236" spans="1:34" s="50" customFormat="1" ht="15">
      <c r="A236" s="49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6"/>
    </row>
    <row r="237" spans="1:34" s="50" customFormat="1" ht="15">
      <c r="A237" s="49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6"/>
    </row>
    <row r="238" spans="1:34" s="50" customFormat="1" ht="15">
      <c r="A238" s="49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6"/>
    </row>
    <row r="239" spans="1:34" s="50" customFormat="1" ht="15">
      <c r="A239" s="49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6"/>
    </row>
    <row r="240" spans="1:34" s="50" customFormat="1" ht="15">
      <c r="A240" s="49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6"/>
    </row>
    <row r="241" spans="1:34" s="50" customFormat="1" ht="15">
      <c r="A241" s="49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6"/>
    </row>
    <row r="242" spans="1:34" s="50" customFormat="1" ht="15">
      <c r="A242" s="49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6"/>
    </row>
    <row r="243" spans="1:34" s="50" customFormat="1" ht="15">
      <c r="A243" s="49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6"/>
    </row>
    <row r="244" spans="1:34" s="50" customFormat="1" ht="15">
      <c r="A244" s="49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6"/>
    </row>
    <row r="245" spans="1:34" s="50" customFormat="1" ht="15">
      <c r="A245" s="49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6"/>
    </row>
  </sheetData>
  <mergeCells count="18">
    <mergeCell ref="I1:J1"/>
    <mergeCell ref="A1:A2"/>
    <mergeCell ref="B1:B2"/>
    <mergeCell ref="C1:D1"/>
    <mergeCell ref="E1:F1"/>
    <mergeCell ref="G1:H1"/>
    <mergeCell ref="AG1:AH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</mergeCells>
  <printOptions/>
  <pageMargins left="0.31496062992125984" right="0.31496062992125984" top="0.7480314960629921" bottom="0.35433070866141736" header="0.31496062992125984" footer="0.31496062992125984"/>
  <pageSetup fitToHeight="0" horizontalDpi="600" verticalDpi="600" orientation="portrait" paperSize="8" scale="70" r:id="rId1"/>
  <headerFooter>
    <oddHeader>&amp;CNakłday w latach 2017/2018 liczone wg nowelizacji ustawy</oddHeader>
  </headerFooter>
  <colBreaks count="2" manualBreakCount="2">
    <brk id="16" max="16383" man="1"/>
    <brk id="24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>
      <selection activeCell="A2" sqref="A2"/>
    </sheetView>
  </sheetViews>
  <sheetFormatPr defaultColWidth="9.140625" defaultRowHeight="15"/>
  <sheetData>
    <row r="1" ht="15">
      <c r="A1" s="104" t="s">
        <v>135</v>
      </c>
    </row>
    <row r="2" ht="15">
      <c r="A2" s="149" t="s">
        <v>191</v>
      </c>
    </row>
    <row r="3" ht="15">
      <c r="A3" s="149" t="s">
        <v>190</v>
      </c>
    </row>
    <row r="4" ht="15">
      <c r="A4" s="149" t="s">
        <v>189</v>
      </c>
    </row>
    <row r="5" ht="15">
      <c r="A5" s="149" t="s">
        <v>188</v>
      </c>
    </row>
    <row r="6" ht="15">
      <c r="A6" s="135" t="str">
        <f>'T.5'!A1</f>
        <v>Tabl. 5. Wydatki bieżące na ochronę zdrowia według przychodów schematów finansowania (na podstawie Narodowego Rachunku Zdrowia)</v>
      </c>
    </row>
    <row r="7" ht="15">
      <c r="A7" s="135" t="s">
        <v>169</v>
      </c>
    </row>
  </sheetData>
  <hyperlinks>
    <hyperlink ref="A2" location="T.1!A1" display="Tabl. 1. Wydatki bieżące na ochronę zdrowia (według Narodowego Rachunku Zdrowia)"/>
    <hyperlink ref="A4" location="T.3!A1" display="Tabl. 3. Wydatki bieżące na ochronę zdrowia według funkcji  (na podstawie Narodowego Rachunku Zdrowia)"/>
    <hyperlink ref="A5" location="T.4!A1" display="Tabl. 4. Wydatki bieżące na ochronę zdrowia według dostawców dóbr i usług  (na podstawie Narodowego Rachunku Zdrowia)"/>
    <hyperlink ref="A6" location="T.5!A1" display="T.5!A1"/>
    <hyperlink ref="A7" location="T.6!A1" display="T.6!A1"/>
    <hyperlink ref="A3" location="T.2!A1" display="Tabl. 2. Wydatki bieżące na ochronę zdrowia według schematów finansowania (na podstawie Narodowego Rachunku Zdrowia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140" zoomScaleNormal="140" workbookViewId="0" topLeftCell="A1"/>
  </sheetViews>
  <sheetFormatPr defaultColWidth="9.140625" defaultRowHeight="15"/>
  <cols>
    <col min="1" max="1" width="9.140625" style="101" customWidth="1"/>
    <col min="2" max="2" width="8.57421875" style="101" bestFit="1" customWidth="1"/>
    <col min="3" max="3" width="8.140625" style="101" bestFit="1" customWidth="1"/>
    <col min="4" max="4" width="8.28125" style="101" bestFit="1" customWidth="1"/>
    <col min="5" max="5" width="8.140625" style="101" bestFit="1" customWidth="1"/>
    <col min="6" max="6" width="7.8515625" style="101" bestFit="1" customWidth="1"/>
    <col min="7" max="7" width="8.140625" style="101" bestFit="1" customWidth="1"/>
    <col min="8" max="8" width="7.8515625" style="101" bestFit="1" customWidth="1"/>
    <col min="9" max="9" width="8.140625" style="101" bestFit="1" customWidth="1"/>
    <col min="10" max="16384" width="9.140625" style="101" customWidth="1"/>
  </cols>
  <sheetData>
    <row r="1" spans="1:10" ht="15" customHeight="1">
      <c r="A1" s="136" t="s">
        <v>142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5" customHeight="1">
      <c r="A2" s="104"/>
      <c r="B2" s="104"/>
      <c r="C2" s="105"/>
      <c r="D2" s="105"/>
      <c r="E2" s="105"/>
      <c r="F2" s="105"/>
      <c r="G2" s="105"/>
      <c r="H2" s="105"/>
      <c r="I2" s="104"/>
      <c r="J2" s="104"/>
    </row>
    <row r="3" spans="1:10" ht="12.75">
      <c r="A3" s="176" t="s">
        <v>39</v>
      </c>
      <c r="B3" s="173" t="s">
        <v>133</v>
      </c>
      <c r="C3" s="174"/>
      <c r="D3" s="174"/>
      <c r="E3" s="174"/>
      <c r="F3" s="174"/>
      <c r="G3" s="174"/>
      <c r="H3" s="174"/>
      <c r="I3" s="175"/>
      <c r="J3" s="170" t="s">
        <v>136</v>
      </c>
    </row>
    <row r="4" spans="1:10" ht="39.75" customHeight="1">
      <c r="A4" s="176"/>
      <c r="B4" s="177" t="s">
        <v>68</v>
      </c>
      <c r="C4" s="177"/>
      <c r="D4" s="177" t="s">
        <v>120</v>
      </c>
      <c r="E4" s="177"/>
      <c r="F4" s="177" t="s">
        <v>137</v>
      </c>
      <c r="G4" s="177"/>
      <c r="H4" s="177" t="s">
        <v>121</v>
      </c>
      <c r="I4" s="177"/>
      <c r="J4" s="171"/>
    </row>
    <row r="5" spans="1:10" ht="23.25" customHeight="1">
      <c r="A5" s="176"/>
      <c r="B5" s="145" t="s">
        <v>69</v>
      </c>
      <c r="C5" s="145" t="s">
        <v>70</v>
      </c>
      <c r="D5" s="145" t="s">
        <v>69</v>
      </c>
      <c r="E5" s="145" t="s">
        <v>70</v>
      </c>
      <c r="F5" s="145" t="s">
        <v>69</v>
      </c>
      <c r="G5" s="145" t="s">
        <v>70</v>
      </c>
      <c r="H5" s="145" t="s">
        <v>69</v>
      </c>
      <c r="I5" s="145" t="s">
        <v>70</v>
      </c>
      <c r="J5" s="172"/>
    </row>
    <row r="6" spans="1:10" ht="12.75">
      <c r="A6" s="148"/>
      <c r="B6" s="148"/>
      <c r="C6" s="148"/>
      <c r="D6" s="148"/>
      <c r="E6" s="148"/>
      <c r="F6" s="148"/>
      <c r="G6" s="148"/>
      <c r="H6" s="148"/>
      <c r="I6" s="148"/>
      <c r="J6" s="146"/>
    </row>
    <row r="7" spans="1:10" ht="12.75">
      <c r="A7" s="107">
        <v>2013</v>
      </c>
      <c r="B7" s="108">
        <v>105635.11200000001</v>
      </c>
      <c r="C7" s="109">
        <f>B7/$J7*100</f>
        <v>6.414864421724588</v>
      </c>
      <c r="D7" s="108">
        <v>74639.14</v>
      </c>
      <c r="E7" s="109">
        <f aca="true" t="shared" si="0" ref="E7:E14">D7/$J7*100</f>
        <v>4.532583480899046</v>
      </c>
      <c r="F7" s="108">
        <v>6018.112</v>
      </c>
      <c r="G7" s="109">
        <f aca="true" t="shared" si="1" ref="G7:G14">F7/$J7*100</f>
        <v>0.3654596641574423</v>
      </c>
      <c r="H7" s="108">
        <v>24977.86</v>
      </c>
      <c r="I7" s="109">
        <f aca="true" t="shared" si="2" ref="I7:I14">H7/$J7*100</f>
        <v>1.5168212766681</v>
      </c>
      <c r="J7" s="106" t="s">
        <v>125</v>
      </c>
    </row>
    <row r="8" spans="1:10" ht="12.75">
      <c r="A8" s="107">
        <v>2014</v>
      </c>
      <c r="B8" s="108">
        <v>107457.868</v>
      </c>
      <c r="C8" s="109">
        <f aca="true" t="shared" si="3" ref="C8:C14">B8/$J8*100</f>
        <v>6.279517590711786</v>
      </c>
      <c r="D8" s="108">
        <v>75928.64899999999</v>
      </c>
      <c r="E8" s="109">
        <f t="shared" si="0"/>
        <v>4.437043986713759</v>
      </c>
      <c r="F8" s="108">
        <v>6679.0070000000005</v>
      </c>
      <c r="G8" s="109">
        <f t="shared" si="1"/>
        <v>0.39030126621335126</v>
      </c>
      <c r="H8" s="108">
        <v>24850.212</v>
      </c>
      <c r="I8" s="109">
        <f t="shared" si="2"/>
        <v>1.452172337784676</v>
      </c>
      <c r="J8" s="106" t="s">
        <v>126</v>
      </c>
    </row>
    <row r="9" spans="1:10" ht="12.75">
      <c r="A9" s="107">
        <v>2015</v>
      </c>
      <c r="B9" s="108">
        <v>114142.43499999998</v>
      </c>
      <c r="C9" s="109">
        <f t="shared" si="3"/>
        <v>6.337331326425008</v>
      </c>
      <c r="D9" s="108">
        <v>79886.59499999999</v>
      </c>
      <c r="E9" s="109">
        <f t="shared" si="0"/>
        <v>4.435404072595152</v>
      </c>
      <c r="F9" s="108">
        <v>7721.949000000001</v>
      </c>
      <c r="G9" s="109">
        <f t="shared" si="1"/>
        <v>0.42873230537579016</v>
      </c>
      <c r="H9" s="108">
        <v>26533.891</v>
      </c>
      <c r="I9" s="109">
        <f t="shared" si="2"/>
        <v>1.4731949484540663</v>
      </c>
      <c r="J9" s="106" t="s">
        <v>127</v>
      </c>
    </row>
    <row r="10" spans="1:10" ht="12.75">
      <c r="A10" s="107">
        <v>2016</v>
      </c>
      <c r="B10" s="108">
        <v>122165.218</v>
      </c>
      <c r="C10" s="109">
        <f t="shared" si="3"/>
        <v>6.555732237466641</v>
      </c>
      <c r="D10" s="108">
        <v>84410.887</v>
      </c>
      <c r="E10" s="109">
        <f t="shared" si="0"/>
        <v>4.529727709396417</v>
      </c>
      <c r="F10" s="108">
        <v>9967.143</v>
      </c>
      <c r="G10" s="109">
        <f t="shared" si="1"/>
        <v>0.5348651748040099</v>
      </c>
      <c r="H10" s="108">
        <v>27787.188000000002</v>
      </c>
      <c r="I10" s="109">
        <f t="shared" si="2"/>
        <v>1.4911393532662156</v>
      </c>
      <c r="J10" s="106" t="s">
        <v>128</v>
      </c>
    </row>
    <row r="11" spans="1:10" ht="15" customHeight="1">
      <c r="A11" s="107">
        <v>2017</v>
      </c>
      <c r="B11" s="108">
        <v>130535.814</v>
      </c>
      <c r="C11" s="109">
        <f t="shared" si="3"/>
        <v>6.560132573806371</v>
      </c>
      <c r="D11" s="108">
        <v>90445.504</v>
      </c>
      <c r="E11" s="109">
        <f t="shared" si="0"/>
        <v>4.545377079004038</v>
      </c>
      <c r="F11" s="108">
        <v>10411.12</v>
      </c>
      <c r="G11" s="109">
        <f t="shared" si="1"/>
        <v>0.5232152414647446</v>
      </c>
      <c r="H11" s="108">
        <v>29679.19</v>
      </c>
      <c r="I11" s="109">
        <f t="shared" si="2"/>
        <v>1.4915402533375883</v>
      </c>
      <c r="J11" s="106" t="s">
        <v>129</v>
      </c>
    </row>
    <row r="12" spans="1:10" ht="15" customHeight="1">
      <c r="A12" s="107">
        <v>2018</v>
      </c>
      <c r="B12" s="108">
        <v>134244.4</v>
      </c>
      <c r="C12" s="109">
        <f t="shared" si="3"/>
        <v>6.327641753336585</v>
      </c>
      <c r="D12" s="108">
        <v>95977.057</v>
      </c>
      <c r="E12" s="109">
        <f t="shared" si="0"/>
        <v>4.5239014307901515</v>
      </c>
      <c r="F12" s="108">
        <v>10854.191</v>
      </c>
      <c r="G12" s="109">
        <f t="shared" si="1"/>
        <v>0.5116148768238391</v>
      </c>
      <c r="H12" s="108">
        <v>27413.152</v>
      </c>
      <c r="I12" s="109">
        <f t="shared" si="2"/>
        <v>1.2921254457225948</v>
      </c>
      <c r="J12" s="106" t="s">
        <v>130</v>
      </c>
    </row>
    <row r="13" spans="1:10" ht="15" customHeight="1">
      <c r="A13" s="110" t="s">
        <v>138</v>
      </c>
      <c r="B13" s="108">
        <v>147838.53</v>
      </c>
      <c r="C13" s="109">
        <f t="shared" si="3"/>
        <v>6.446825155601411</v>
      </c>
      <c r="D13" s="108">
        <v>106113.92599999999</v>
      </c>
      <c r="E13" s="109">
        <f t="shared" si="0"/>
        <v>4.627331775393238</v>
      </c>
      <c r="F13" s="108">
        <v>12022.687</v>
      </c>
      <c r="G13" s="109">
        <f t="shared" si="1"/>
        <v>0.5242757824331862</v>
      </c>
      <c r="H13" s="108">
        <v>29701.916999999998</v>
      </c>
      <c r="I13" s="109">
        <f t="shared" si="2"/>
        <v>1.2952175977749858</v>
      </c>
      <c r="J13" s="106" t="s">
        <v>131</v>
      </c>
    </row>
    <row r="14" spans="1:10" ht="14.25">
      <c r="A14" s="110" t="s">
        <v>139</v>
      </c>
      <c r="B14" s="108">
        <v>165672.386</v>
      </c>
      <c r="C14" s="109">
        <f t="shared" si="3"/>
        <v>7.129192691983463</v>
      </c>
      <c r="D14" s="108">
        <v>121478.932</v>
      </c>
      <c r="E14" s="109">
        <f t="shared" si="0"/>
        <v>5.227465693916885</v>
      </c>
      <c r="F14" s="108">
        <v>11955.587</v>
      </c>
      <c r="G14" s="109">
        <f t="shared" si="1"/>
        <v>0.5144712738595586</v>
      </c>
      <c r="H14" s="108">
        <v>32237.867</v>
      </c>
      <c r="I14" s="109">
        <f t="shared" si="2"/>
        <v>1.3872557242070194</v>
      </c>
      <c r="J14" s="106" t="s">
        <v>132</v>
      </c>
    </row>
    <row r="15" spans="1:10" ht="12.75">
      <c r="A15" s="111"/>
      <c r="B15" s="111"/>
      <c r="C15" s="111"/>
      <c r="D15" s="111"/>
      <c r="E15" s="111"/>
      <c r="F15" s="111"/>
      <c r="G15" s="111"/>
      <c r="H15" s="111"/>
      <c r="I15" s="111"/>
      <c r="J15" s="104"/>
    </row>
    <row r="16" spans="1:10" ht="12.75">
      <c r="A16" s="104"/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ht="14.25">
      <c r="A17" s="112" t="s">
        <v>165</v>
      </c>
      <c r="B17" s="104"/>
      <c r="C17" s="104"/>
      <c r="D17" s="104"/>
      <c r="E17" s="104"/>
      <c r="F17" s="104"/>
      <c r="G17" s="104"/>
      <c r="H17" s="104"/>
      <c r="I17" s="104"/>
      <c r="J17" s="104"/>
    </row>
    <row r="18" spans="1:10" ht="14.25">
      <c r="A18" s="112" t="s">
        <v>140</v>
      </c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ht="15" customHeight="1">
      <c r="A19" s="104" t="s">
        <v>141</v>
      </c>
      <c r="B19" s="104"/>
      <c r="C19" s="104"/>
      <c r="D19" s="104"/>
      <c r="E19" s="104"/>
      <c r="F19" s="104"/>
      <c r="G19" s="104"/>
      <c r="H19" s="104"/>
      <c r="I19" s="104"/>
      <c r="J19" s="104"/>
    </row>
    <row r="20" spans="1:10" ht="1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</row>
    <row r="22" ht="15" customHeight="1"/>
    <row r="23" ht="15" customHeight="1"/>
    <row r="24" ht="15" customHeight="1"/>
    <row r="25" ht="15" customHeight="1"/>
    <row r="26" ht="15" customHeight="1"/>
    <row r="30" ht="15" customHeight="1"/>
    <row r="31" ht="15" customHeight="1"/>
  </sheetData>
  <mergeCells count="7">
    <mergeCell ref="J3:J5"/>
    <mergeCell ref="B3:I3"/>
    <mergeCell ref="A3:A5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  <ignoredErrors>
    <ignoredError sqref="J7:J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Zdrowia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Górski Marcin</dc:creator>
  <cp:keywords/>
  <dc:description/>
  <cp:lastModifiedBy>Łysoń Piotr</cp:lastModifiedBy>
  <cp:lastPrinted>2019-04-02T07:55:26Z</cp:lastPrinted>
  <dcterms:created xsi:type="dcterms:W3CDTF">2018-09-11T07:57:07Z</dcterms:created>
  <dcterms:modified xsi:type="dcterms:W3CDTF">2021-08-30T15:59:51Z</dcterms:modified>
  <cp:category/>
  <cp:version/>
  <cp:contentType/>
  <cp:contentStatus/>
</cp:coreProperties>
</file>